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Ws\Desktop\2024\Augusto Pestana\"/>
    </mc:Choice>
  </mc:AlternateContent>
  <bookViews>
    <workbookView xWindow="0" yWindow="0" windowWidth="24000" windowHeight="9135" tabRatio="802" activeTab="4"/>
  </bookViews>
  <sheets>
    <sheet name="Resumo" sheetId="42" r:id="rId1"/>
    <sheet name="1. Coleta Orgânica" sheetId="2" r:id="rId2"/>
    <sheet name="2. Destino Final" sheetId="40" r:id="rId3"/>
    <sheet name="3.Encargos Sociais" sheetId="8" r:id="rId4"/>
    <sheet name="4.BDI" sheetId="4" r:id="rId5"/>
    <sheet name="5. Depreciação" sheetId="6" r:id="rId6"/>
    <sheet name="Roteiros" sheetId="38" r:id="rId7"/>
    <sheet name="Ton" sheetId="22" r:id="rId8"/>
    <sheet name="Horários" sheetId="11" r:id="rId9"/>
  </sheets>
  <externalReferences>
    <externalReference r:id="rId10"/>
  </externalReferences>
  <definedNames>
    <definedName name="_LO25">#REF!</definedName>
    <definedName name="AbaDeprec" localSheetId="2">'[1]8 Depr'!$A$1</definedName>
    <definedName name="AbaDeprec" localSheetId="0">'[1]8 Depr'!$A$1</definedName>
    <definedName name="AbaDeprec">'5. Depreciação'!$A$1</definedName>
    <definedName name="AbaRemun" localSheetId="2">#REF!</definedName>
    <definedName name="AbaRemun" localSheetId="0">#REF!</definedName>
    <definedName name="AbaRemun">#REF!</definedName>
    <definedName name="_xlnm.Print_Area" localSheetId="1">'1. Coleta Orgânica'!$A$1:$F$259</definedName>
    <definedName name="_xlnm.Print_Area" localSheetId="3">'3.Encargos Sociais'!$A$1:$C$36</definedName>
    <definedName name="Google_Sheet_Link_1445228212" localSheetId="0" hidden="1">Resumo!AbaDeprec</definedName>
    <definedName name="Google_Sheet_Link_1445228212" hidden="1">'2. Destino Final'!AbaDeprec</definedName>
    <definedName name="Google_Sheet_Link_1661628036" localSheetId="0" hidden="1">Resumo!AbaDeprec</definedName>
    <definedName name="Google_Sheet_Link_1661628036" hidden="1">'2. Destino Final'!AbaDeprec</definedName>
    <definedName name="Google_Sheet_Link_511756154" localSheetId="0" hidden="1">AbaRemun</definedName>
    <definedName name="Google_Sheet_Link_511756154" hidden="1">AbaRemun</definedName>
    <definedName name="Google_Sheet_Link_845117530" localSheetId="0" hidden="1">AbaRemun</definedName>
    <definedName name="Google_Sheet_Link_845117530" hidden="1">AbaRemun</definedName>
    <definedName name="Horário">#REF!</definedName>
    <definedName name="_xlnm.Print_Titles" localSheetId="1">'1. Coleta Orgânica'!$1:$4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0" i="2" l="1"/>
  <c r="D178" i="2" l="1"/>
  <c r="F106" i="2"/>
  <c r="E30" i="2" l="1"/>
  <c r="E241" i="2"/>
  <c r="C239" i="2"/>
  <c r="E239" i="2" s="1"/>
  <c r="D240" i="2" s="1"/>
  <c r="E240" i="2" s="1"/>
  <c r="E237" i="2"/>
  <c r="D238" i="2" s="1"/>
  <c r="E238" i="2" s="1"/>
  <c r="F241" i="2" s="1"/>
  <c r="F243" i="2" s="1"/>
  <c r="C19" i="40" l="1"/>
  <c r="C25" i="22"/>
  <c r="C24" i="22"/>
  <c r="C23" i="22"/>
  <c r="C28" i="40" l="1"/>
  <c r="C27" i="4"/>
  <c r="C32" i="4" s="1"/>
  <c r="F25" i="4"/>
  <c r="E25" i="4"/>
  <c r="D25" i="4"/>
  <c r="C232" i="2"/>
  <c r="E232" i="2"/>
  <c r="D133" i="2"/>
  <c r="E114" i="2"/>
  <c r="E113" i="2"/>
  <c r="A17" i="2"/>
  <c r="D98" i="2"/>
  <c r="E97" i="2"/>
  <c r="C91" i="2"/>
  <c r="C86" i="2"/>
  <c r="C85" i="2"/>
  <c r="E79" i="2"/>
  <c r="E98" i="2" l="1"/>
  <c r="C189" i="2" l="1"/>
  <c r="K25" i="38" l="1"/>
  <c r="E22" i="38"/>
  <c r="K18" i="38"/>
  <c r="K19" i="38" s="1"/>
  <c r="K27" i="38" s="1"/>
  <c r="S9" i="38" s="1"/>
  <c r="E15" i="38"/>
  <c r="E16" i="38" s="1"/>
  <c r="S18" i="38" l="1"/>
  <c r="S20" i="38"/>
  <c r="S21" i="38" s="1"/>
  <c r="E24" i="38"/>
  <c r="S7" i="38" s="1"/>
  <c r="S11" i="38" s="1"/>
  <c r="S12" i="38" s="1"/>
  <c r="B184" i="2" s="1"/>
  <c r="C187" i="2" s="1"/>
  <c r="E19" i="40" l="1"/>
  <c r="F20" i="40" s="1"/>
  <c r="F22" i="40" s="1"/>
  <c r="A12" i="40"/>
  <c r="A11" i="40"/>
  <c r="F24" i="40" l="1"/>
  <c r="E11" i="40"/>
  <c r="D28" i="40" l="1"/>
  <c r="E28" i="40" l="1"/>
  <c r="F29" i="40" s="1"/>
  <c r="F31" i="40" s="1"/>
  <c r="E12" i="40" l="1"/>
  <c r="E13" i="40" s="1"/>
  <c r="F11" i="40" s="1"/>
  <c r="F33" i="40"/>
  <c r="E34" i="40" s="1"/>
  <c r="C6" i="42"/>
  <c r="F12" i="40"/>
  <c r="F13" i="40" s="1"/>
  <c r="C134" i="2" l="1"/>
  <c r="C103" i="2"/>
  <c r="C92" i="2"/>
  <c r="D92" i="2" l="1"/>
  <c r="D91" i="2"/>
  <c r="D195" i="2" l="1"/>
  <c r="D189" i="2" l="1"/>
  <c r="E189" i="2" l="1"/>
  <c r="C195" i="2" l="1"/>
  <c r="E195" i="2" s="1"/>
  <c r="C197" i="2"/>
  <c r="C191" i="2"/>
  <c r="C204" i="2"/>
  <c r="C199" i="2"/>
  <c r="C193" i="2"/>
  <c r="A92" i="2"/>
  <c r="D128" i="2" l="1"/>
  <c r="D129" i="2"/>
  <c r="E129" i="2" s="1"/>
  <c r="E112" i="2"/>
  <c r="A30" i="2" l="1"/>
  <c r="C224" i="2"/>
  <c r="E223" i="2"/>
  <c r="E222" i="2"/>
  <c r="E221" i="2"/>
  <c r="E220" i="2"/>
  <c r="E219" i="2"/>
  <c r="D132" i="2"/>
  <c r="D131" i="2"/>
  <c r="D130" i="2"/>
  <c r="D65" i="2"/>
  <c r="E92" i="2" l="1"/>
  <c r="D224" i="2"/>
  <c r="E224" i="2" s="1"/>
  <c r="F225" i="2" s="1"/>
  <c r="E65" i="2"/>
  <c r="D51" i="2" l="1"/>
  <c r="E51" i="2" s="1"/>
  <c r="C19" i="22" l="1"/>
  <c r="C21" i="22" s="1"/>
  <c r="D256" i="2" l="1"/>
  <c r="F12" i="11" l="1"/>
  <c r="F15" i="11" s="1"/>
  <c r="F17" i="11" s="1"/>
  <c r="F19" i="11" s="1"/>
  <c r="B45" i="2" s="1"/>
  <c r="C210" i="2"/>
  <c r="C13" i="4" l="1"/>
  <c r="D191" i="2"/>
  <c r="E115" i="2"/>
  <c r="F24" i="11"/>
  <c r="F27" i="11" l="1"/>
  <c r="F29" i="11" s="1"/>
  <c r="F31" i="11" s="1"/>
  <c r="E70" i="2" s="1"/>
  <c r="E57" i="2"/>
  <c r="E135" i="2" l="1"/>
  <c r="E156" i="2" s="1"/>
  <c r="E173" i="2" s="1"/>
  <c r="E181" i="2" s="1"/>
  <c r="E99" i="2"/>
  <c r="F99" i="2" s="1"/>
  <c r="E17" i="2" s="1"/>
  <c r="C178" i="2"/>
  <c r="C177" i="2"/>
  <c r="C179" i="2"/>
  <c r="A31" i="2" l="1"/>
  <c r="A29" i="2"/>
  <c r="A28" i="2"/>
  <c r="A20" i="2"/>
  <c r="A19" i="2"/>
  <c r="A11" i="2"/>
  <c r="C146" i="2" l="1"/>
  <c r="C151" i="2"/>
  <c r="D153" i="2" s="1"/>
  <c r="E39" i="2" l="1"/>
  <c r="E38" i="2"/>
  <c r="E37" i="2"/>
  <c r="C123" i="2" s="1"/>
  <c r="E43" i="2"/>
  <c r="C172" i="2" l="1"/>
  <c r="C166" i="2"/>
  <c r="D199" i="2"/>
  <c r="D197" i="2"/>
  <c r="D193" i="2"/>
  <c r="E111" i="2" l="1"/>
  <c r="E116" i="2"/>
  <c r="E117" i="2"/>
  <c r="E118" i="2"/>
  <c r="E119" i="2"/>
  <c r="E120" i="2"/>
  <c r="E121" i="2"/>
  <c r="E122" i="2"/>
  <c r="C212" i="2" l="1"/>
  <c r="A27" i="2"/>
  <c r="A26" i="2"/>
  <c r="A25" i="2"/>
  <c r="A24" i="2"/>
  <c r="A23" i="2"/>
  <c r="A22" i="2"/>
  <c r="A21" i="2"/>
  <c r="A18" i="2"/>
  <c r="A16" i="2"/>
  <c r="A15" i="2"/>
  <c r="A14" i="2"/>
  <c r="A13" i="2"/>
  <c r="A12" i="2"/>
  <c r="E124" i="2"/>
  <c r="D160" i="2"/>
  <c r="C18" i="4"/>
  <c r="F11" i="4"/>
  <c r="E11" i="4"/>
  <c r="D11" i="4"/>
  <c r="C14" i="8"/>
  <c r="E61" i="2"/>
  <c r="D86" i="2" s="1"/>
  <c r="E210" i="2"/>
  <c r="E191" i="2"/>
  <c r="D187" i="2"/>
  <c r="E143" i="2"/>
  <c r="C162" i="2" s="1"/>
  <c r="D165" i="2"/>
  <c r="C152" i="2"/>
  <c r="C147" i="2"/>
  <c r="C148" i="2"/>
  <c r="C165" i="2" s="1"/>
  <c r="A37" i="2"/>
  <c r="A38" i="2"/>
  <c r="A39" i="2"/>
  <c r="A43" i="2"/>
  <c r="E50" i="2"/>
  <c r="A91" i="2"/>
  <c r="E128" i="2"/>
  <c r="E130" i="2"/>
  <c r="E131" i="2"/>
  <c r="E132" i="2"/>
  <c r="E133" i="2"/>
  <c r="E208" i="2"/>
  <c r="E179" i="2"/>
  <c r="E178" i="2"/>
  <c r="D52" i="2" l="1"/>
  <c r="D85" i="2"/>
  <c r="D64" i="2"/>
  <c r="E64" i="2" s="1"/>
  <c r="E66" i="2" s="1"/>
  <c r="E86" i="2" s="1"/>
  <c r="C249" i="2"/>
  <c r="D146" i="2"/>
  <c r="E146" i="2" s="1"/>
  <c r="C163" i="2" s="1"/>
  <c r="D164" i="2" s="1"/>
  <c r="C32" i="8"/>
  <c r="E74" i="2"/>
  <c r="E197" i="2"/>
  <c r="E199" i="2"/>
  <c r="F227" i="2"/>
  <c r="E187" i="2"/>
  <c r="E148" i="2"/>
  <c r="C167" i="2" s="1"/>
  <c r="D123" i="2"/>
  <c r="E91" i="2"/>
  <c r="F93" i="2" s="1"/>
  <c r="E40" i="2"/>
  <c r="E165" i="2"/>
  <c r="E103" i="2"/>
  <c r="E52" i="2"/>
  <c r="E53" i="2" s="1"/>
  <c r="E85" i="2" s="1"/>
  <c r="E193" i="2"/>
  <c r="E204" i="2"/>
  <c r="F205" i="2" s="1"/>
  <c r="E26" i="2" s="1"/>
  <c r="E231" i="2"/>
  <c r="F233" i="2" s="1"/>
  <c r="E160" i="2"/>
  <c r="D211" i="2"/>
  <c r="E211" i="2" s="1"/>
  <c r="D212" i="2" s="1"/>
  <c r="E212" i="2" s="1"/>
  <c r="F213" i="2" s="1"/>
  <c r="E27" i="2" s="1"/>
  <c r="D134" i="2"/>
  <c r="F201" i="2" l="1"/>
  <c r="E25" i="2" s="1"/>
  <c r="E29" i="2"/>
  <c r="F87" i="2"/>
  <c r="E28" i="2"/>
  <c r="D54" i="2"/>
  <c r="D147" i="2"/>
  <c r="E147" i="2" s="1"/>
  <c r="C22" i="8"/>
  <c r="C31" i="8" s="1"/>
  <c r="C33" i="8" s="1"/>
  <c r="E16" i="2"/>
  <c r="F104" i="2"/>
  <c r="E134" i="2"/>
  <c r="F135" i="2" s="1"/>
  <c r="E123" i="2"/>
  <c r="F124" i="2" s="1"/>
  <c r="D151" i="2"/>
  <c r="E151" i="2" s="1"/>
  <c r="D152" i="2" s="1"/>
  <c r="E152" i="2" s="1"/>
  <c r="D67" i="2"/>
  <c r="E153" i="2" l="1"/>
  <c r="E154" i="2" s="1"/>
  <c r="D155" i="2" s="1"/>
  <c r="E155" i="2" s="1"/>
  <c r="F156" i="2" s="1"/>
  <c r="E15" i="2"/>
  <c r="E18" i="2"/>
  <c r="E164" i="2"/>
  <c r="D177" i="2"/>
  <c r="E177" i="2" s="1"/>
  <c r="D180" i="2" s="1"/>
  <c r="E180" i="2" s="1"/>
  <c r="F181" i="2" s="1"/>
  <c r="E24" i="2" s="1"/>
  <c r="C29" i="8"/>
  <c r="C34" i="8" s="1"/>
  <c r="C168" i="2"/>
  <c r="F137" i="2"/>
  <c r="E19" i="2" s="1"/>
  <c r="E75" i="2"/>
  <c r="D76" i="2" s="1"/>
  <c r="E22" i="2" l="1"/>
  <c r="D169" i="2"/>
  <c r="E169" i="2" s="1"/>
  <c r="C67" i="2"/>
  <c r="C54" i="2"/>
  <c r="C76" i="2"/>
  <c r="E170" i="2" l="1"/>
  <c r="E171" i="2" s="1"/>
  <c r="D172" i="2" s="1"/>
  <c r="E172" i="2" s="1"/>
  <c r="F173" i="2" s="1"/>
  <c r="E54" i="2"/>
  <c r="E55" i="2" s="1"/>
  <c r="D56" i="2" s="1"/>
  <c r="E56" i="2" s="1"/>
  <c r="E76" i="2"/>
  <c r="E77" i="2" s="1"/>
  <c r="D78" i="2" s="1"/>
  <c r="E78" i="2" s="1"/>
  <c r="E67" i="2"/>
  <c r="E68" i="2" s="1"/>
  <c r="D69" i="2" s="1"/>
  <c r="E69" i="2" s="1"/>
  <c r="E23" i="2" l="1"/>
  <c r="E21" i="2" s="1"/>
  <c r="F215" i="2"/>
  <c r="F79" i="2"/>
  <c r="E14" i="2" s="1"/>
  <c r="F57" i="2"/>
  <c r="E12" i="2" s="1"/>
  <c r="F70" i="2"/>
  <c r="E13" i="2" s="1"/>
  <c r="E20" i="2" l="1"/>
  <c r="F245" i="2"/>
  <c r="D249" i="2" s="1"/>
  <c r="E249" i="2" s="1"/>
  <c r="F250" i="2" s="1"/>
  <c r="F252" i="2" s="1"/>
  <c r="E31" i="2" s="1"/>
  <c r="E11" i="2"/>
  <c r="E32" i="2" l="1"/>
  <c r="F254" i="2"/>
  <c r="C5" i="42" s="1"/>
  <c r="C8" i="42" s="1"/>
  <c r="F15" i="2"/>
  <c r="F258" i="2"/>
  <c r="F12" i="2" l="1"/>
  <c r="F21" i="2"/>
  <c r="F20" i="2"/>
  <c r="F14" i="2"/>
  <c r="F27" i="2"/>
  <c r="F29" i="2"/>
  <c r="F24" i="2"/>
  <c r="F30" i="2"/>
  <c r="F17" i="2"/>
  <c r="F19" i="2"/>
  <c r="F26" i="2"/>
  <c r="F28" i="2"/>
  <c r="F13" i="2"/>
  <c r="F22" i="2"/>
  <c r="F25" i="2"/>
  <c r="F11" i="2"/>
  <c r="F32" i="2" s="1"/>
  <c r="F18" i="2"/>
  <c r="F23" i="2"/>
  <c r="F31" i="2"/>
  <c r="F16" i="2"/>
</calcChain>
</file>

<file path=xl/comments1.xml><?xml version="1.0" encoding="utf-8"?>
<comments xmlns="http://schemas.openxmlformats.org/spreadsheetml/2006/main">
  <authors>
    <author>Clauber Bridi</author>
  </authors>
  <commentList>
    <comment ref="D11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1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1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1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1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1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19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20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2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2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3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4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94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</commentList>
</comments>
</file>

<file path=xl/sharedStrings.xml><?xml version="1.0" encoding="utf-8"?>
<sst xmlns="http://schemas.openxmlformats.org/spreadsheetml/2006/main" count="747" uniqueCount="377">
  <si>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</si>
  <si>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</si>
  <si>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</si>
  <si>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</si>
  <si>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</si>
  <si>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</si>
  <si>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</si>
  <si>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</si>
  <si>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</si>
  <si>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</si>
  <si>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</si>
  <si>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</si>
  <si>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</si>
  <si>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</si>
  <si>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</si>
  <si>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</si>
  <si>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</si>
  <si>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</si>
  <si>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</si>
  <si>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</si>
  <si>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</si>
  <si>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</si>
  <si>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</si>
  <si>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</si>
  <si>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</si>
  <si>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</si>
  <si>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</si>
  <si>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</si>
  <si>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</si>
  <si>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</si>
  <si>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</si>
  <si>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</si>
  <si>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</si>
  <si>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</si>
  <si>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</si>
  <si>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</si>
  <si>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</si>
  <si>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</si>
  <si>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</si>
  <si>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</si>
  <si>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</si>
  <si>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</si>
  <si>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</si>
  <si>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</si>
  <si>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</si>
  <si>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</si>
  <si>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</si>
  <si>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</si>
  <si>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</si>
  <si>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</si>
  <si>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</si>
  <si>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</si>
  <si>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</si>
  <si>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</si>
  <si>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</si>
  <si>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</si>
  <si>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</si>
  <si>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</si>
  <si>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</si>
  <si>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</si>
  <si>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</si>
  <si>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</si>
  <si>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</si>
  <si>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</si>
  <si>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</si>
  <si>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</si>
  <si>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</si>
  <si>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</si>
  <si>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</si>
  <si>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</si>
  <si>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</si>
  <si>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</si>
  <si>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</si>
  <si>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</si>
  <si>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</si>
  <si>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</si>
  <si>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</si>
  <si>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</si>
  <si>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</si>
  <si>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</si>
  <si>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</si>
  <si>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</si>
  <si>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</si>
  <si>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</si>
  <si>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</si>
  <si>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</si>
  <si>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</si>
  <si>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</si>
  <si>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</si>
  <si>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1.1. Coletor Turno Dia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</si>
  <si>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</si>
  <si>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</si>
  <si>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</si>
  <si>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</si>
  <si>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</si>
  <si>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</si>
  <si>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</si>
  <si>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</si>
  <si>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Custo do chassis</t>
  </si>
  <si>
    <t>Custo do compactador</t>
  </si>
  <si>
    <t>3.1.2. Remuneração do Capital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</si>
  <si>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</si>
  <si>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</si>
  <si>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</si>
  <si>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</si>
  <si>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</si>
  <si>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</si>
  <si>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</si>
  <si>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</si>
  <si>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</si>
  <si>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</si>
  <si>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</si>
  <si>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</si>
  <si>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</si>
  <si>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</si>
  <si>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</si>
  <si>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</si>
  <si>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</si>
  <si>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</si>
  <si>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</si>
  <si>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</si>
  <si>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</si>
  <si>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</si>
  <si>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</si>
  <si>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</si>
  <si>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</si>
  <si>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</si>
  <si>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</si>
  <si>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</si>
  <si>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</si>
  <si>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</si>
  <si>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</si>
  <si>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</si>
  <si>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</si>
  <si>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</si>
  <si>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</si>
  <si>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</si>
  <si>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</si>
  <si>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</si>
  <si>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</si>
  <si>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</si>
  <si>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</si>
  <si>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</si>
  <si>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</si>
  <si>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</si>
  <si>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</si>
  <si>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</si>
  <si>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</si>
  <si>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</si>
  <si>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</si>
  <si>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</si>
  <si>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</si>
  <si>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</si>
  <si>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</si>
  <si>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</si>
  <si>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</si>
  <si>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</si>
  <si>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</si>
  <si>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</si>
  <si>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</si>
  <si>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</si>
  <si>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</si>
  <si>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</si>
  <si>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</si>
  <si>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</si>
  <si>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</si>
  <si>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</si>
  <si>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</si>
  <si>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</si>
  <si>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</si>
  <si>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</si>
  <si>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</si>
  <si>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</si>
  <si>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3. As células azuis deverão ter seus valores preenchidos em outra planilha do arquivo.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</si>
  <si>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</si>
  <si>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</si>
  <si>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</si>
  <si>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</si>
  <si>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</si>
  <si>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</si>
  <si>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</si>
  <si>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</si>
  <si>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Piso da categoria (1)</t>
  </si>
  <si>
    <t>Salário mínimo nacional (2)</t>
  </si>
  <si>
    <t>C2</t>
  </si>
  <si>
    <t>B3</t>
  </si>
  <si>
    <t xml:space="preserve">Quantidade média de resíduos coletados por mês: 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</si>
  <si>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</si>
  <si>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</si>
  <si>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</si>
  <si>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</si>
  <si>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1. Esta planilha é somente um modelo-base. Qualquer custo previsto no edital e não contemplado nesta planilha deverá ser devidamente incluído</t>
  </si>
  <si>
    <t>Custo unitário</t>
  </si>
  <si>
    <t>Custo de óleo do motor /1.000 km rodados</t>
  </si>
  <si>
    <t>Custo de óleo da transmissão /1.000 km</t>
  </si>
  <si>
    <t>PREÇO TOTAL MENSAL COM A COLETA</t>
  </si>
  <si>
    <t>CUSTO MENSAL COM BDI (R$/mês)</t>
  </si>
  <si>
    <t>Referência estudo TCE</t>
  </si>
  <si>
    <t>1. Preencha previamente os dados de entrada na planilha 3.CAGED</t>
  </si>
  <si>
    <t>1. Esta planilha é somente um modelo-base e deve ser ajustada conforme cada caso concreto.</t>
  </si>
  <si>
    <t>Total por Motorista</t>
  </si>
  <si>
    <t>Durabilidade (meses)</t>
  </si>
  <si>
    <t>Consumo</t>
  </si>
  <si>
    <t>Total por veículo</t>
  </si>
  <si>
    <t>Total da frota</t>
  </si>
  <si>
    <t>Unid</t>
  </si>
  <si>
    <t>i</t>
  </si>
  <si>
    <t>Depreciação Média</t>
  </si>
  <si>
    <t xml:space="preserve">Nr. Func. </t>
  </si>
  <si>
    <t xml:space="preserve">Cargo </t>
  </si>
  <si>
    <t xml:space="preserve">Entrada </t>
  </si>
  <si>
    <t>Saída</t>
  </si>
  <si>
    <t>Total Horas</t>
  </si>
  <si>
    <t xml:space="preserve">Coletor </t>
  </si>
  <si>
    <t xml:space="preserve">Total de horas por coletor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</si>
  <si>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</si>
  <si>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</si>
  <si>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</si>
  <si>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</si>
  <si>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</si>
  <si>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</si>
  <si>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Cargo: Motorista</t>
  </si>
  <si>
    <t xml:space="preserve">Total de horas por motorista </t>
  </si>
  <si>
    <t xml:space="preserve">Dias </t>
  </si>
  <si>
    <t xml:space="preserve">Bermudas </t>
  </si>
  <si>
    <t>Tributos - PIS/COFINS</t>
  </si>
  <si>
    <t>Total por Encarregado</t>
  </si>
  <si>
    <t xml:space="preserve">Ordem </t>
  </si>
  <si>
    <t xml:space="preserve">Total de dias por semana </t>
  </si>
  <si>
    <t>Mês/ano</t>
  </si>
  <si>
    <t xml:space="preserve">Toneladas </t>
  </si>
  <si>
    <t>Total Geral Coletadas</t>
  </si>
  <si>
    <t xml:space="preserve">Nr. de meses </t>
  </si>
  <si>
    <t xml:space="preserve">Quantidade média mensal </t>
  </si>
  <si>
    <t xml:space="preserve">Total dos percursos Orgânicos </t>
  </si>
  <si>
    <t>Distância</t>
  </si>
  <si>
    <t>Trecho</t>
  </si>
  <si>
    <t>Cor Linha</t>
  </si>
  <si>
    <t>Ponto a Ponto</t>
  </si>
  <si>
    <t>Trecho 01</t>
  </si>
  <si>
    <t>1 - 2</t>
  </si>
  <si>
    <t>m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</si>
  <si>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</si>
  <si>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</si>
  <si>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</si>
  <si>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</si>
  <si>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</si>
  <si>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</si>
  <si>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</si>
  <si>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</si>
  <si>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</si>
  <si>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</si>
  <si>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</si>
  <si>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</si>
  <si>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Trecho 08</t>
  </si>
  <si>
    <t>8 - 9</t>
  </si>
  <si>
    <t>Trecho 09</t>
  </si>
  <si>
    <t>9 - 10</t>
  </si>
  <si>
    <t>Distância total da Rota:</t>
  </si>
  <si>
    <t>Distância total sem coleta:</t>
  </si>
  <si>
    <t>Distância total do percurso :</t>
  </si>
  <si>
    <t xml:space="preserve">hrs </t>
  </si>
  <si>
    <t>Horas extras mensal feriados (100% sobre valor hora)</t>
  </si>
  <si>
    <t>Total geral de horas base mês com (DSR)</t>
  </si>
  <si>
    <t xml:space="preserve">Fator de utilização </t>
  </si>
  <si>
    <t>Custo do jogo de pneus 275/22,5 R80</t>
  </si>
  <si>
    <t>Custo jg. compl. + 2 recap./ km rodado</t>
  </si>
  <si>
    <t>3.1. Veículo Coletor Compactador 15 m³</t>
  </si>
  <si>
    <t xml:space="preserve">Obs: sobre o valor unitário do vale transporte já foi descontado 6% do salário bruto.  </t>
  </si>
  <si>
    <t>Custo de arla/5% do consumo de Óleo Diesel</t>
  </si>
  <si>
    <t>Custo mensal com arla</t>
  </si>
  <si>
    <t>Durabilidade/M</t>
  </si>
  <si>
    <t>Trecho 10</t>
  </si>
  <si>
    <t>Km</t>
  </si>
  <si>
    <t>10 - 11</t>
  </si>
  <si>
    <t>Trecho 11</t>
  </si>
  <si>
    <t>11 - 12</t>
  </si>
  <si>
    <t>Trecho 12</t>
  </si>
  <si>
    <t>12 - 13</t>
  </si>
  <si>
    <t>PREFEITURA MUNICIPAL DE AUGUSTO PESTANA</t>
  </si>
  <si>
    <t>x</t>
  </si>
  <si>
    <t xml:space="preserve">Prefeitura Municipal de Augusto Pestana </t>
  </si>
  <si>
    <t>Quarta</t>
  </si>
  <si>
    <t xml:space="preserve">Custo de óleo diesel / km rodado Coleta </t>
  </si>
  <si>
    <t>Custo de óleo diesel / km rodado Transporte Aterro</t>
  </si>
  <si>
    <t>Obs: Cada Empresa deve cotar seus encargos cfe legislação pertinente</t>
  </si>
  <si>
    <t>Obs: Cada Empresa deve cotar seus tributos cfe legislação pertinente</t>
  </si>
  <si>
    <t>Custo de óleo hidráulico / 1.000 km</t>
  </si>
  <si>
    <t>Custo mensal com óleo hidráulico</t>
  </si>
  <si>
    <t>Plano de Benefício Social</t>
  </si>
  <si>
    <t>Periodicidade: Segunda, quarta e sexta</t>
  </si>
  <si>
    <t>Segunda, quarta e sexta</t>
  </si>
  <si>
    <t>1.2. Motorista Turno do Dia</t>
  </si>
  <si>
    <t>1. Coleta de Resíduos Orgânicos e Seletivos</t>
  </si>
  <si>
    <t>1.3. Supervisor Administrativo (Encarregado)</t>
  </si>
  <si>
    <t>1.4. Vale Transporte</t>
  </si>
  <si>
    <t xml:space="preserve"> Depreciação Referencial TCE/RS (%)</t>
  </si>
  <si>
    <t>Planilha com os horários dos funcionários coleta de lixo orgânico e seletivo</t>
  </si>
  <si>
    <t>Cargo: Coletor de lixo orgânico e seletivo</t>
  </si>
  <si>
    <t xml:space="preserve">2. Destino Final </t>
  </si>
  <si>
    <t>PREÇO TOTAL MENSAL COM O DESTINO FINAL</t>
  </si>
  <si>
    <t xml:space="preserve">1. Destinação final 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</si>
  <si>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</si>
  <si>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 xml:space="preserve">Destinação Final Resíduos Domiciliares </t>
  </si>
  <si>
    <t xml:space="preserve">Ton. </t>
  </si>
  <si>
    <t>Custo Mensal com Destinação Final (R$/mês)</t>
  </si>
  <si>
    <t>2. Benefícios e Despesas Indiretas - BDI</t>
  </si>
  <si>
    <t>Composição do BDI - Benefícios e Despesas Indiretas do Aterro Sanitário</t>
  </si>
  <si>
    <t>Tributos - PIS/COFINS/ e CPP se houver</t>
  </si>
  <si>
    <t xml:space="preserve">Resumo Custo Edital Coleta de Resíduos Sólidos Domiciliares </t>
  </si>
  <si>
    <t xml:space="preserve">Descrição </t>
  </si>
  <si>
    <t>PO R$</t>
  </si>
  <si>
    <t xml:space="preserve">Destino final </t>
  </si>
  <si>
    <t>Total Geral</t>
  </si>
  <si>
    <t>Prefeitura Municipal de Augusto Pestana</t>
  </si>
  <si>
    <t xml:space="preserve">Coleta orgânica e seletiva </t>
  </si>
  <si>
    <t>5. Administração Local</t>
  </si>
  <si>
    <t xml:space="preserve">Lavagem do caminhão </t>
  </si>
  <si>
    <t>Custo Mensal com Administração Local (R$/mês)</t>
  </si>
  <si>
    <t>Rota 1 - Coleta de Residuos Orgânicos</t>
  </si>
  <si>
    <t xml:space="preserve">TOTAL MENSAL = ROTAS DE COLETA + TRANSPORTE </t>
  </si>
  <si>
    <t>Locais de coleta:  Área Urbana + Cotripal/Cotriba + Sartori Alimentos</t>
  </si>
  <si>
    <t>Locais de coleta:  Área Urbana + Cotripal/Cotriba + Sartori Alimentos + Distrito Sede Velha + Distrito Rosário</t>
  </si>
  <si>
    <t>Rota</t>
  </si>
  <si>
    <t>Coleta</t>
  </si>
  <si>
    <t>Dias da semana</t>
  </si>
  <si>
    <t>Nº de Coleta Semanal</t>
  </si>
  <si>
    <t>Distância: Coleta + Transporte</t>
  </si>
  <si>
    <t>Und.</t>
  </si>
  <si>
    <t>Rota 1</t>
  </si>
  <si>
    <t>Orgânica</t>
  </si>
  <si>
    <t>Segunda</t>
  </si>
  <si>
    <t xml:space="preserve">Orgânica </t>
  </si>
  <si>
    <t>Sexta</t>
  </si>
  <si>
    <t>Total Semanal:</t>
  </si>
  <si>
    <t>Total Mensal:</t>
  </si>
  <si>
    <t xml:space="preserve">Total dos percursos Seletivos </t>
  </si>
  <si>
    <t>Rota 2</t>
  </si>
  <si>
    <t>Seletiva</t>
  </si>
  <si>
    <t>Trecho sem coleta - Deslocamento</t>
  </si>
  <si>
    <t>Trecho 13</t>
  </si>
  <si>
    <t>13 - 14</t>
  </si>
  <si>
    <t>Garagem/Prefeitura - Início da rota</t>
  </si>
  <si>
    <t>Média Semanal:</t>
  </si>
  <si>
    <t>Final da rota - Aterro Sanitário</t>
  </si>
  <si>
    <t>Aterro Sanitário - Garagem/Prefeitura</t>
  </si>
  <si>
    <t>Rota 2 - Coleta de Residuos Orgânicos e Seletivos</t>
  </si>
  <si>
    <t xml:space="preserve">Obs: considerado 06 horas de trabalho semana. </t>
  </si>
  <si>
    <t>Motorista (Ticket alimentação)</t>
  </si>
  <si>
    <t>Mês</t>
  </si>
  <si>
    <t>Motorista (Abono)</t>
  </si>
  <si>
    <t>1.6. Abono Indenizatório e Auxílio Alimentação (mensal)</t>
  </si>
  <si>
    <t xml:space="preserve">1.5. Vale Alimentação </t>
  </si>
  <si>
    <t>1.7. Plano de benefício Social</t>
  </si>
  <si>
    <t xml:space="preserve">Camiseta manga curta com reflexivo </t>
  </si>
  <si>
    <t>Camiseta manga longa com reflexivo</t>
  </si>
  <si>
    <t>Botina de segurança, ou tênis</t>
  </si>
  <si>
    <t>Frota Reserva 10%</t>
  </si>
  <si>
    <t>Custo mensal com veículo de apoio 40km semana</t>
  </si>
  <si>
    <t>Prefeitura Municipal de  Augusto Pestana</t>
  </si>
  <si>
    <t xml:space="preserve">Preço por Ton em reais </t>
  </si>
  <si>
    <t>Composição do BDI - Benefícios e Despesas Indiretas</t>
  </si>
  <si>
    <t xml:space="preserve">Composição dos Encargos Sociais </t>
  </si>
  <si>
    <t xml:space="preserve">Total Reciclado por mês 25% do Seletivo </t>
  </si>
  <si>
    <t>Previsão de Resíduos Seletivos</t>
  </si>
  <si>
    <t>Total Geral toneladas por mês no aterro</t>
  </si>
  <si>
    <t xml:space="preserve">Tolenadas de resíduos domiciliares coletados em Augusto Pestana </t>
  </si>
  <si>
    <t>Toneladas coletadas</t>
  </si>
  <si>
    <t xml:space="preserve">Obs: considerado uma hora de intervalo para almoço.  </t>
  </si>
  <si>
    <t>6. Monitoramento da Frota</t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</si>
  <si>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</si>
  <si>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</si>
  <si>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</si>
  <si>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</si>
  <si>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</si>
  <si>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7. Benefícios e Despesas Indiretas - BDI</t>
  </si>
  <si>
    <t>Custo com consumos/km rodado na coleta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</si>
</sst>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_ * #,##0.00_ ;_ * \-#,##0.00_ ;_ * &quot;-&quot;??_ ;_ @_ "/>
    <numFmt numFmtId="170" formatCode="0.0"/>
    <numFmt numFmtId="171" formatCode="_-* #,##0.0_-;\-* #,##0.0_-;_-* &quot;-&quot;??_-;_-@_-"/>
    <numFmt numFmtId="172" formatCode="_(* #,##0.0000_);_(* \(#,##0.0000\);_(* &quot;-&quot;??_);_(@_)"/>
    <numFmt numFmtId="173" formatCode="_-* #,##0.00_-;\-* #,##0.00_-;_-* &quot;-&quot;??_-;_-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9"/>
      <color theme="1"/>
      <name val="Arial"/>
    </font>
    <font>
      <b/>
      <u/>
      <sz val="9"/>
      <color theme="1"/>
      <name val="Arial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Arial"/>
    </font>
    <font>
      <i/>
      <sz val="10"/>
      <color theme="1"/>
      <name val="Arial"/>
    </font>
    <font>
      <sz val="8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rgb="FFFFFF00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171" fontId="32" fillId="0" borderId="0" applyFont="0" applyFill="0" applyBorder="0" applyAlignment="0" applyProtection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96">
    <xf numFmtId="0" fontId="0" fillId="0" borderId="0" xfId="0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165" fontId="17" fillId="0" borderId="2" xfId="3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5" fontId="17" fillId="0" borderId="1" xfId="3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3" applyFont="1" applyAlignment="1">
      <alignment horizontal="center" vertical="center"/>
    </xf>
    <xf numFmtId="165" fontId="14" fillId="2" borderId="4" xfId="3" applyFont="1" applyFill="1" applyBorder="1" applyAlignment="1">
      <alignment horizontal="center" vertical="center"/>
    </xf>
    <xf numFmtId="165" fontId="14" fillId="2" borderId="4" xfId="3" applyFont="1" applyFill="1" applyBorder="1" applyAlignment="1">
      <alignment vertical="center"/>
    </xf>
    <xf numFmtId="165" fontId="14" fillId="0" borderId="0" xfId="3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5" fontId="14" fillId="0" borderId="6" xfId="3" applyFont="1" applyBorder="1" applyAlignment="1">
      <alignment vertical="center"/>
    </xf>
    <xf numFmtId="165" fontId="14" fillId="0" borderId="7" xfId="3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165" fontId="17" fillId="0" borderId="6" xfId="3" applyFont="1" applyBorder="1" applyAlignment="1">
      <alignment vertical="center"/>
    </xf>
    <xf numFmtId="165" fontId="17" fillId="0" borderId="7" xfId="3" applyFont="1" applyBorder="1" applyAlignment="1">
      <alignment vertical="center"/>
    </xf>
    <xf numFmtId="165" fontId="14" fillId="0" borderId="0" xfId="3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165" fontId="14" fillId="0" borderId="0" xfId="3" applyFont="1" applyFill="1" applyBorder="1" applyAlignment="1">
      <alignment horizontal="center" vertical="center"/>
    </xf>
    <xf numFmtId="165" fontId="14" fillId="0" borderId="0" xfId="3" applyFont="1" applyBorder="1" applyAlignment="1">
      <alignment vertical="center"/>
    </xf>
    <xf numFmtId="165" fontId="16" fillId="0" borderId="0" xfId="3" applyFont="1" applyAlignment="1">
      <alignment vertical="center"/>
    </xf>
    <xf numFmtId="166" fontId="17" fillId="0" borderId="1" xfId="3" applyNumberFormat="1" applyFont="1" applyBorder="1" applyAlignment="1">
      <alignment vertical="center"/>
    </xf>
    <xf numFmtId="165" fontId="17" fillId="0" borderId="0" xfId="3" applyFont="1"/>
    <xf numFmtId="165" fontId="15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14" fillId="0" borderId="12" xfId="3" applyFont="1" applyBorder="1" applyAlignment="1">
      <alignment horizontal="center" vertical="center"/>
    </xf>
    <xf numFmtId="165" fontId="14" fillId="0" borderId="5" xfId="3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Continuous" vertical="center"/>
    </xf>
    <xf numFmtId="165" fontId="14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14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17" fillId="0" borderId="1" xfId="3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165" fontId="17" fillId="0" borderId="0" xfId="3" applyFont="1" applyFill="1" applyBorder="1" applyAlignment="1">
      <alignment horizontal="center" vertical="center"/>
    </xf>
    <xf numFmtId="10" fontId="0" fillId="0" borderId="15" xfId="2" applyNumberFormat="1" applyFont="1" applyBorder="1" applyAlignment="1">
      <alignment vertical="center"/>
    </xf>
    <xf numFmtId="165" fontId="17" fillId="0" borderId="0" xfId="3" applyFont="1" applyBorder="1" applyAlignme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165" fontId="23" fillId="2" borderId="17" xfId="3" applyFont="1" applyFill="1" applyBorder="1" applyAlignment="1">
      <alignment horizontal="center" vertical="center"/>
    </xf>
    <xf numFmtId="165" fontId="23" fillId="2" borderId="18" xfId="3" applyFont="1" applyFill="1" applyBorder="1" applyAlignment="1">
      <alignment horizontal="center" vertical="center"/>
    </xf>
    <xf numFmtId="165" fontId="14" fillId="0" borderId="19" xfId="3" applyFont="1" applyBorder="1" applyAlignment="1">
      <alignment horizontal="center" vertical="center"/>
    </xf>
    <xf numFmtId="165" fontId="12" fillId="0" borderId="14" xfId="3" applyFont="1" applyBorder="1" applyAlignment="1">
      <alignment horizontal="left" vertical="center"/>
    </xf>
    <xf numFmtId="165" fontId="17" fillId="0" borderId="9" xfId="3" applyFont="1" applyBorder="1" applyAlignment="1">
      <alignment vertical="center"/>
    </xf>
    <xf numFmtId="165" fontId="17" fillId="0" borderId="14" xfId="3" applyFont="1" applyBorder="1" applyAlignment="1">
      <alignment vertical="center"/>
    </xf>
    <xf numFmtId="166" fontId="17" fillId="0" borderId="0" xfId="3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20" xfId="3" applyNumberFormat="1" applyFont="1" applyBorder="1" applyAlignment="1">
      <alignment horizontal="center" vertical="center"/>
    </xf>
    <xf numFmtId="165" fontId="14" fillId="0" borderId="28" xfId="3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165" fontId="17" fillId="0" borderId="19" xfId="3" applyFont="1" applyBorder="1" applyAlignment="1">
      <alignment vertical="center"/>
    </xf>
    <xf numFmtId="165" fontId="17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17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14" fillId="0" borderId="31" xfId="3" applyNumberFormat="1" applyFont="1" applyBorder="1" applyAlignment="1">
      <alignment horizontal="center" vertical="center"/>
    </xf>
    <xf numFmtId="165" fontId="17" fillId="0" borderId="1" xfId="3" applyFont="1" applyFill="1" applyBorder="1" applyAlignment="1">
      <alignment horizontal="center" vertical="center"/>
    </xf>
    <xf numFmtId="43" fontId="17" fillId="0" borderId="0" xfId="0" applyNumberFormat="1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165" fontId="17" fillId="3" borderId="2" xfId="3" applyFont="1" applyFill="1" applyBorder="1" applyAlignment="1">
      <alignment horizontal="center" vertical="center"/>
    </xf>
    <xf numFmtId="165" fontId="17" fillId="3" borderId="1" xfId="3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165" fontId="17" fillId="3" borderId="0" xfId="3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166" fontId="17" fillId="0" borderId="1" xfId="3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167" fontId="17" fillId="3" borderId="2" xfId="3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166" fontId="17" fillId="0" borderId="1" xfId="3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4" fillId="0" borderId="1" xfId="3" applyFont="1" applyBorder="1" applyAlignment="1">
      <alignment horizontal="center" vertical="center"/>
    </xf>
    <xf numFmtId="165" fontId="17" fillId="0" borderId="2" xfId="3" applyFont="1" applyFill="1" applyBorder="1" applyAlignment="1">
      <alignment horizontal="center" vertical="center"/>
    </xf>
    <xf numFmtId="0" fontId="19" fillId="0" borderId="0" xfId="1" applyAlignment="1" applyProtection="1">
      <alignment vertical="center"/>
    </xf>
    <xf numFmtId="0" fontId="14" fillId="0" borderId="0" xfId="0" applyFont="1"/>
    <xf numFmtId="165" fontId="14" fillId="0" borderId="1" xfId="3" applyFont="1" applyFill="1" applyBorder="1" applyAlignment="1">
      <alignment horizontal="center" vertical="center"/>
    </xf>
    <xf numFmtId="164" fontId="14" fillId="0" borderId="34" xfId="0" applyNumberFormat="1" applyFont="1" applyBorder="1" applyAlignment="1">
      <alignment vertical="center"/>
    </xf>
    <xf numFmtId="165" fontId="14" fillId="0" borderId="35" xfId="3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5" fontId="14" fillId="0" borderId="0" xfId="3" applyFont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17" fillId="0" borderId="0" xfId="3" applyFont="1" applyAlignment="1">
      <alignment horizontal="right" vertical="center"/>
    </xf>
    <xf numFmtId="165" fontId="14" fillId="2" borderId="7" xfId="3" applyFont="1" applyFill="1" applyBorder="1" applyAlignment="1">
      <alignment horizontal="center" vertical="center"/>
    </xf>
    <xf numFmtId="165" fontId="14" fillId="0" borderId="14" xfId="3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4" fillId="0" borderId="9" xfId="3" applyFont="1" applyBorder="1" applyAlignment="1">
      <alignment vertical="center"/>
    </xf>
    <xf numFmtId="10" fontId="14" fillId="0" borderId="15" xfId="2" applyNumberFormat="1" applyFont="1" applyBorder="1" applyAlignment="1">
      <alignment vertical="center"/>
    </xf>
    <xf numFmtId="165" fontId="14" fillId="0" borderId="38" xfId="3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5" fontId="17" fillId="0" borderId="39" xfId="3" applyFont="1" applyBorder="1" applyAlignment="1">
      <alignment vertical="center"/>
    </xf>
    <xf numFmtId="165" fontId="17" fillId="0" borderId="40" xfId="3" applyFont="1" applyBorder="1" applyAlignment="1">
      <alignment vertical="center"/>
    </xf>
    <xf numFmtId="165" fontId="17" fillId="0" borderId="41" xfId="3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165" fontId="14" fillId="0" borderId="14" xfId="3" applyFont="1" applyBorder="1" applyAlignment="1">
      <alignment horizontal="left" vertical="center"/>
    </xf>
    <xf numFmtId="4" fontId="14" fillId="0" borderId="9" xfId="0" applyNumberFormat="1" applyFont="1" applyBorder="1" applyAlignment="1">
      <alignment horizontal="centerContinuous" vertical="center"/>
    </xf>
    <xf numFmtId="4" fontId="17" fillId="0" borderId="0" xfId="0" applyNumberFormat="1" applyFont="1" applyAlignment="1">
      <alignment vertical="center"/>
    </xf>
    <xf numFmtId="165" fontId="17" fillId="6" borderId="1" xfId="3" applyFont="1" applyFill="1" applyBorder="1" applyAlignment="1">
      <alignment horizontal="center" vertical="center"/>
    </xf>
    <xf numFmtId="165" fontId="17" fillId="6" borderId="1" xfId="3" applyFont="1" applyFill="1" applyBorder="1" applyAlignment="1">
      <alignment vertical="center"/>
    </xf>
    <xf numFmtId="9" fontId="14" fillId="0" borderId="18" xfId="2" applyFont="1" applyBorder="1" applyAlignment="1">
      <alignment vertical="center"/>
    </xf>
    <xf numFmtId="10" fontId="17" fillId="0" borderId="15" xfId="2" applyNumberFormat="1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5" fontId="17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14" fillId="0" borderId="0" xfId="3" applyNumberFormat="1" applyFont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2" fontId="26" fillId="7" borderId="36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0" fontId="26" fillId="0" borderId="20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10" fontId="27" fillId="0" borderId="20" xfId="0" applyNumberFormat="1" applyFont="1" applyBorder="1" applyAlignment="1">
      <alignment horizontal="right" vertical="center"/>
    </xf>
    <xf numFmtId="0" fontId="26" fillId="5" borderId="23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10" fontId="27" fillId="5" borderId="20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10" fontId="17" fillId="0" borderId="0" xfId="0" applyNumberFormat="1" applyFont="1"/>
    <xf numFmtId="9" fontId="26" fillId="0" borderId="0" xfId="2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0" fontId="26" fillId="9" borderId="24" xfId="0" applyFont="1" applyFill="1" applyBorder="1" applyAlignment="1">
      <alignment horizontal="left" vertical="center"/>
    </xf>
    <xf numFmtId="0" fontId="27" fillId="9" borderId="36" xfId="0" applyFont="1" applyFill="1" applyBorder="1" applyAlignment="1">
      <alignment horizontal="left" vertical="center"/>
    </xf>
    <xf numFmtId="10" fontId="27" fillId="9" borderId="37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10" fontId="27" fillId="0" borderId="0" xfId="0" applyNumberFormat="1" applyFont="1" applyAlignment="1">
      <alignment horizontal="right" vertical="center"/>
    </xf>
    <xf numFmtId="0" fontId="29" fillId="4" borderId="0" xfId="0" applyFont="1" applyFill="1" applyAlignment="1">
      <alignment horizontal="left" vertical="center"/>
    </xf>
    <xf numFmtId="10" fontId="26" fillId="0" borderId="0" xfId="0" applyNumberFormat="1" applyFont="1" applyAlignment="1">
      <alignment horizontal="right" vertical="center"/>
    </xf>
    <xf numFmtId="0" fontId="26" fillId="4" borderId="0" xfId="0" applyFont="1" applyFill="1" applyAlignment="1">
      <alignment horizontal="left" vertical="center"/>
    </xf>
    <xf numFmtId="0" fontId="30" fillId="0" borderId="0" xfId="0" applyFont="1" applyAlignment="1">
      <alignment horizontal="justify" vertical="center"/>
    </xf>
    <xf numFmtId="0" fontId="19" fillId="0" borderId="0" xfId="1" applyBorder="1" applyAlignment="1" applyProtection="1">
      <alignment horizontal="left" vertical="center"/>
    </xf>
    <xf numFmtId="0" fontId="31" fillId="0" borderId="0" xfId="0" applyFont="1"/>
    <xf numFmtId="0" fontId="26" fillId="0" borderId="0" xfId="0" applyFont="1" applyAlignment="1">
      <alignment horizontal="right" vertical="center"/>
    </xf>
    <xf numFmtId="0" fontId="19" fillId="0" borderId="0" xfId="1" applyBorder="1" applyAlignment="1" applyProtection="1">
      <alignment vertical="center"/>
    </xf>
    <xf numFmtId="0" fontId="16" fillId="0" borderId="23" xfId="0" applyFont="1" applyBorder="1"/>
    <xf numFmtId="0" fontId="16" fillId="0" borderId="38" xfId="0" applyFont="1" applyBorder="1"/>
    <xf numFmtId="0" fontId="18" fillId="0" borderId="38" xfId="0" applyFont="1" applyBorder="1" applyAlignment="1">
      <alignment horizontal="left" vertical="center"/>
    </xf>
    <xf numFmtId="9" fontId="16" fillId="0" borderId="23" xfId="2" applyFont="1" applyBorder="1"/>
    <xf numFmtId="9" fontId="16" fillId="0" borderId="1" xfId="2" applyFont="1" applyBorder="1" applyAlignment="1">
      <alignment horizontal="center"/>
    </xf>
    <xf numFmtId="9" fontId="16" fillId="0" borderId="20" xfId="2" applyFont="1" applyBorder="1"/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10" fontId="16" fillId="3" borderId="1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/>
    <xf numFmtId="0" fontId="16" fillId="0" borderId="2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0" fontId="16" fillId="3" borderId="20" xfId="0" applyNumberFormat="1" applyFont="1" applyFill="1" applyBorder="1" applyAlignment="1">
      <alignment horizontal="center" vertical="center"/>
    </xf>
    <xf numFmtId="10" fontId="16" fillId="0" borderId="20" xfId="0" applyNumberFormat="1" applyFont="1" applyBorder="1" applyAlignment="1">
      <alignment horizontal="center" vertical="center"/>
    </xf>
    <xf numFmtId="10" fontId="16" fillId="3" borderId="1" xfId="2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20" xfId="0" applyFont="1" applyBorder="1"/>
    <xf numFmtId="0" fontId="16" fillId="0" borderId="24" xfId="0" applyFont="1" applyBorder="1" applyAlignment="1">
      <alignment horizontal="left" vertical="center"/>
    </xf>
    <xf numFmtId="10" fontId="16" fillId="3" borderId="37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10" fontId="16" fillId="0" borderId="27" xfId="0" applyNumberFormat="1" applyFont="1" applyBorder="1" applyAlignment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18" fillId="5" borderId="5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/>
    </xf>
    <xf numFmtId="10" fontId="18" fillId="5" borderId="7" xfId="0" applyNumberFormat="1" applyFont="1" applyFill="1" applyBorder="1" applyAlignment="1">
      <alignment horizontal="center" vertical="center" wrapText="1"/>
    </xf>
    <xf numFmtId="10" fontId="16" fillId="0" borderId="23" xfId="2" applyNumberFormat="1" applyFont="1" applyBorder="1" applyAlignment="1">
      <alignment horizontal="right"/>
    </xf>
    <xf numFmtId="10" fontId="16" fillId="0" borderId="1" xfId="2" applyNumberFormat="1" applyFont="1" applyBorder="1" applyAlignment="1">
      <alignment horizontal="right"/>
    </xf>
    <xf numFmtId="10" fontId="16" fillId="0" borderId="20" xfId="2" applyNumberFormat="1" applyFont="1" applyBorder="1" applyAlignment="1">
      <alignment horizontal="right"/>
    </xf>
    <xf numFmtId="10" fontId="16" fillId="0" borderId="24" xfId="2" applyNumberFormat="1" applyFont="1" applyBorder="1" applyAlignment="1">
      <alignment horizontal="right"/>
    </xf>
    <xf numFmtId="10" fontId="16" fillId="0" borderId="36" xfId="2" applyNumberFormat="1" applyFont="1" applyBorder="1" applyAlignment="1">
      <alignment horizontal="right"/>
    </xf>
    <xf numFmtId="10" fontId="16" fillId="0" borderId="37" xfId="2" applyNumberFormat="1" applyFont="1" applyBorder="1" applyAlignment="1">
      <alignment horizontal="right"/>
    </xf>
    <xf numFmtId="1" fontId="17" fillId="0" borderId="0" xfId="3" applyNumberFormat="1" applyFont="1" applyBorder="1" applyAlignment="1">
      <alignment horizontal="center" vertical="center"/>
    </xf>
    <xf numFmtId="165" fontId="14" fillId="0" borderId="7" xfId="3" applyFont="1" applyBorder="1" applyAlignment="1">
      <alignment horizontal="right" vertical="center"/>
    </xf>
    <xf numFmtId="165" fontId="14" fillId="2" borderId="4" xfId="3" applyFont="1" applyFill="1" applyBorder="1" applyAlignment="1">
      <alignment horizontal="right" vertical="center"/>
    </xf>
    <xf numFmtId="168" fontId="14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4" fillId="0" borderId="36" xfId="0" applyNumberFormat="1" applyFont="1" applyBorder="1" applyAlignment="1">
      <alignment vertical="center"/>
    </xf>
    <xf numFmtId="165" fontId="14" fillId="0" borderId="11" xfId="3" applyFont="1" applyBorder="1" applyAlignment="1">
      <alignment vertical="center"/>
    </xf>
    <xf numFmtId="165" fontId="14" fillId="0" borderId="5" xfId="3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5" fontId="14" fillId="0" borderId="9" xfId="3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167" fontId="17" fillId="0" borderId="1" xfId="3" applyNumberFormat="1" applyFont="1" applyBorder="1" applyAlignment="1">
      <alignment horizontal="center" vertical="center"/>
    </xf>
    <xf numFmtId="166" fontId="14" fillId="0" borderId="1" xfId="3" applyNumberFormat="1" applyFont="1" applyBorder="1" applyAlignment="1">
      <alignment horizontal="center" vertical="center"/>
    </xf>
    <xf numFmtId="167" fontId="14" fillId="0" borderId="1" xfId="3" applyNumberFormat="1" applyFont="1" applyBorder="1" applyAlignment="1">
      <alignment horizontal="center" vertical="center"/>
    </xf>
    <xf numFmtId="167" fontId="17" fillId="0" borderId="2" xfId="3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46" xfId="0" applyFont="1" applyBorder="1" applyAlignment="1">
      <alignment vertical="center"/>
    </xf>
    <xf numFmtId="0" fontId="14" fillId="0" borderId="46" xfId="0" applyFont="1" applyBorder="1" applyAlignment="1">
      <alignment horizontal="center" vertical="center"/>
    </xf>
    <xf numFmtId="165" fontId="14" fillId="0" borderId="46" xfId="3" applyFont="1" applyBorder="1" applyAlignment="1">
      <alignment horizontal="center" vertical="center"/>
    </xf>
    <xf numFmtId="165" fontId="14" fillId="0" borderId="46" xfId="3" applyFont="1" applyFill="1" applyBorder="1" applyAlignment="1">
      <alignment horizontal="center" vertical="center"/>
    </xf>
    <xf numFmtId="0" fontId="16" fillId="0" borderId="23" xfId="0" applyFont="1" applyBorder="1" applyAlignment="1">
      <alignment horizontal="right"/>
    </xf>
    <xf numFmtId="0" fontId="33" fillId="0" borderId="0" xfId="4" applyFont="1"/>
    <xf numFmtId="0" fontId="11" fillId="0" borderId="0" xfId="4"/>
    <xf numFmtId="0" fontId="33" fillId="0" borderId="1" xfId="4" applyFont="1" applyBorder="1"/>
    <xf numFmtId="0" fontId="33" fillId="0" borderId="1" xfId="4" applyFont="1" applyBorder="1" applyAlignment="1">
      <alignment horizontal="center"/>
    </xf>
    <xf numFmtId="20" fontId="33" fillId="0" borderId="1" xfId="4" applyNumberFormat="1" applyFont="1" applyBorder="1"/>
    <xf numFmtId="0" fontId="11" fillId="0" borderId="1" xfId="4" applyBorder="1"/>
    <xf numFmtId="0" fontId="11" fillId="0" borderId="8" xfId="4" applyBorder="1"/>
    <xf numFmtId="0" fontId="11" fillId="0" borderId="9" xfId="4" applyBorder="1"/>
    <xf numFmtId="0" fontId="33" fillId="0" borderId="8" xfId="4" applyFont="1" applyBorder="1"/>
    <xf numFmtId="0" fontId="33" fillId="0" borderId="9" xfId="4" applyFont="1" applyBorder="1"/>
    <xf numFmtId="10" fontId="14" fillId="3" borderId="7" xfId="2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0" fontId="17" fillId="0" borderId="37" xfId="3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5" fontId="12" fillId="3" borderId="2" xfId="3" applyFont="1" applyFill="1" applyBorder="1" applyAlignment="1">
      <alignment horizontal="center" vertical="center"/>
    </xf>
    <xf numFmtId="165" fontId="12" fillId="3" borderId="1" xfId="3" applyFont="1" applyFill="1" applyBorder="1" applyAlignment="1">
      <alignment horizontal="center" vertical="center"/>
    </xf>
    <xf numFmtId="0" fontId="10" fillId="0" borderId="8" xfId="4" applyFont="1" applyBorder="1"/>
    <xf numFmtId="0" fontId="33" fillId="0" borderId="0" xfId="17" applyFont="1"/>
    <xf numFmtId="0" fontId="9" fillId="0" borderId="0" xfId="17"/>
    <xf numFmtId="43" fontId="9" fillId="0" borderId="0" xfId="17" applyNumberFormat="1"/>
    <xf numFmtId="165" fontId="17" fillId="0" borderId="3" xfId="3" applyFont="1" applyBorder="1" applyAlignment="1">
      <alignment horizontal="center" vertical="center"/>
    </xf>
    <xf numFmtId="10" fontId="33" fillId="0" borderId="1" xfId="2" applyNumberFormat="1" applyFont="1" applyBorder="1"/>
    <xf numFmtId="43" fontId="17" fillId="0" borderId="1" xfId="0" applyNumberFormat="1" applyFont="1" applyBorder="1" applyAlignment="1">
      <alignment horizontal="center" vertical="center"/>
    </xf>
    <xf numFmtId="13" fontId="17" fillId="3" borderId="1" xfId="0" applyNumberFormat="1" applyFont="1" applyFill="1" applyBorder="1" applyAlignment="1">
      <alignment vertical="center"/>
    </xf>
    <xf numFmtId="13" fontId="12" fillId="3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center" vertical="center"/>
    </xf>
    <xf numFmtId="13" fontId="17" fillId="3" borderId="1" xfId="0" applyNumberFormat="1" applyFont="1" applyFill="1" applyBorder="1" applyAlignment="1">
      <alignment horizontal="right" vertical="center"/>
    </xf>
    <xf numFmtId="168" fontId="14" fillId="0" borderId="3" xfId="0" applyNumberFormat="1" applyFont="1" applyBorder="1" applyAlignment="1">
      <alignment vertical="center"/>
    </xf>
    <xf numFmtId="172" fontId="17" fillId="0" borderId="1" xfId="3" applyNumberFormat="1" applyFont="1" applyBorder="1" applyAlignment="1">
      <alignment vertical="center"/>
    </xf>
    <xf numFmtId="165" fontId="14" fillId="2" borderId="1" xfId="3" applyFont="1" applyFill="1" applyBorder="1" applyAlignment="1">
      <alignment horizontal="right" vertical="center"/>
    </xf>
    <xf numFmtId="165" fontId="14" fillId="0" borderId="1" xfId="3" applyFont="1" applyBorder="1" applyAlignment="1">
      <alignment vertical="center"/>
    </xf>
    <xf numFmtId="165" fontId="12" fillId="0" borderId="0" xfId="3" applyFont="1" applyBorder="1"/>
    <xf numFmtId="0" fontId="5" fillId="0" borderId="0" xfId="25"/>
    <xf numFmtId="0" fontId="5" fillId="0" borderId="0" xfId="25" applyAlignment="1">
      <alignment horizontal="center"/>
    </xf>
    <xf numFmtId="0" fontId="5" fillId="0" borderId="1" xfId="25" applyBorder="1" applyAlignment="1">
      <alignment horizontal="center"/>
    </xf>
    <xf numFmtId="165" fontId="11" fillId="0" borderId="1" xfId="3" applyFont="1" applyBorder="1"/>
    <xf numFmtId="0" fontId="4" fillId="0" borderId="0" xfId="4" applyFont="1"/>
    <xf numFmtId="2" fontId="17" fillId="0" borderId="1" xfId="0" applyNumberFormat="1" applyFont="1" applyBorder="1" applyAlignment="1">
      <alignment horizontal="center" vertical="center"/>
    </xf>
    <xf numFmtId="165" fontId="17" fillId="3" borderId="1" xfId="3" applyFont="1" applyFill="1" applyBorder="1" applyAlignment="1">
      <alignment vertical="center"/>
    </xf>
    <xf numFmtId="165" fontId="17" fillId="0" borderId="0" xfId="3" applyFont="1" applyFill="1" applyAlignment="1">
      <alignment vertical="center"/>
    </xf>
    <xf numFmtId="165" fontId="12" fillId="0" borderId="1" xfId="3" applyFont="1" applyBorder="1" applyAlignment="1">
      <alignment horizontal="center" vertical="center"/>
    </xf>
    <xf numFmtId="167" fontId="12" fillId="0" borderId="1" xfId="3" applyNumberFormat="1" applyFont="1" applyBorder="1" applyAlignment="1">
      <alignment horizontal="center" vertical="center"/>
    </xf>
    <xf numFmtId="0" fontId="33" fillId="0" borderId="1" xfId="4" applyFont="1" applyBorder="1" applyAlignment="1">
      <alignment wrapText="1"/>
    </xf>
    <xf numFmtId="0" fontId="36" fillId="0" borderId="0" xfId="29" applyFont="1" applyAlignment="1">
      <alignment vertical="center"/>
    </xf>
    <xf numFmtId="0" fontId="37" fillId="0" borderId="0" xfId="29" applyFont="1" applyAlignment="1">
      <alignment vertical="center"/>
    </xf>
    <xf numFmtId="165" fontId="37" fillId="0" borderId="0" xfId="29" applyNumberFormat="1" applyFont="1" applyAlignment="1">
      <alignment vertical="center"/>
    </xf>
    <xf numFmtId="0" fontId="35" fillId="0" borderId="0" xfId="29"/>
    <xf numFmtId="4" fontId="37" fillId="0" borderId="0" xfId="29" applyNumberFormat="1" applyFont="1" applyAlignment="1">
      <alignment vertical="center"/>
    </xf>
    <xf numFmtId="0" fontId="38" fillId="0" borderId="0" xfId="29" applyFont="1" applyAlignment="1">
      <alignment vertical="center"/>
    </xf>
    <xf numFmtId="165" fontId="39" fillId="0" borderId="0" xfId="29" applyNumberFormat="1" applyFont="1" applyAlignment="1">
      <alignment vertical="center"/>
    </xf>
    <xf numFmtId="0" fontId="39" fillId="0" borderId="0" xfId="29" applyFont="1" applyAlignment="1">
      <alignment vertical="center"/>
    </xf>
    <xf numFmtId="0" fontId="37" fillId="0" borderId="54" xfId="29" applyFont="1" applyBorder="1" applyAlignment="1">
      <alignment vertical="center"/>
    </xf>
    <xf numFmtId="165" fontId="37" fillId="0" borderId="55" xfId="29" applyNumberFormat="1" applyFont="1" applyBorder="1" applyAlignment="1">
      <alignment vertical="center"/>
    </xf>
    <xf numFmtId="165" fontId="36" fillId="0" borderId="59" xfId="29" applyNumberFormat="1" applyFont="1" applyBorder="1" applyAlignment="1">
      <alignment horizontal="center" vertical="center"/>
    </xf>
    <xf numFmtId="165" fontId="37" fillId="0" borderId="60" xfId="29" applyNumberFormat="1" applyFont="1" applyBorder="1" applyAlignment="1">
      <alignment vertical="center"/>
    </xf>
    <xf numFmtId="165" fontId="36" fillId="0" borderId="60" xfId="29" applyNumberFormat="1" applyFont="1" applyBorder="1" applyAlignment="1">
      <alignment vertical="center"/>
    </xf>
    <xf numFmtId="165" fontId="36" fillId="0" borderId="61" xfId="29" applyNumberFormat="1" applyFont="1" applyBorder="1" applyAlignment="1">
      <alignment vertical="center"/>
    </xf>
    <xf numFmtId="165" fontId="36" fillId="0" borderId="62" xfId="29" applyNumberFormat="1" applyFont="1" applyBorder="1" applyAlignment="1">
      <alignment horizontal="center" vertical="center"/>
    </xf>
    <xf numFmtId="165" fontId="36" fillId="0" borderId="63" xfId="29" applyNumberFormat="1" applyFont="1" applyBorder="1" applyAlignment="1">
      <alignment horizontal="left" vertical="center"/>
    </xf>
    <xf numFmtId="4" fontId="36" fillId="0" borderId="64" xfId="29" applyNumberFormat="1" applyFont="1" applyBorder="1" applyAlignment="1">
      <alignment horizontal="center" vertical="center"/>
    </xf>
    <xf numFmtId="165" fontId="36" fillId="0" borderId="64" xfId="29" applyNumberFormat="1" applyFont="1" applyBorder="1" applyAlignment="1">
      <alignment vertical="center"/>
    </xf>
    <xf numFmtId="168" fontId="36" fillId="0" borderId="65" xfId="29" applyNumberFormat="1" applyFont="1" applyBorder="1" applyAlignment="1">
      <alignment vertical="center"/>
    </xf>
    <xf numFmtId="10" fontId="36" fillId="0" borderId="66" xfId="29" applyNumberFormat="1" applyFont="1" applyBorder="1" applyAlignment="1">
      <alignment vertical="center"/>
    </xf>
    <xf numFmtId="165" fontId="36" fillId="0" borderId="0" xfId="29" applyNumberFormat="1" applyFont="1" applyAlignment="1">
      <alignment vertical="center"/>
    </xf>
    <xf numFmtId="168" fontId="36" fillId="0" borderId="67" xfId="29" applyNumberFormat="1" applyFont="1" applyBorder="1" applyAlignment="1">
      <alignment vertical="center"/>
    </xf>
    <xf numFmtId="165" fontId="36" fillId="0" borderId="56" xfId="29" applyNumberFormat="1" applyFont="1" applyBorder="1" applyAlignment="1">
      <alignment horizontal="left" vertical="center"/>
    </xf>
    <xf numFmtId="4" fontId="36" fillId="0" borderId="57" xfId="29" applyNumberFormat="1" applyFont="1" applyBorder="1" applyAlignment="1">
      <alignment horizontal="center" vertical="center"/>
    </xf>
    <xf numFmtId="165" fontId="36" fillId="0" borderId="57" xfId="29" applyNumberFormat="1" applyFont="1" applyBorder="1" applyAlignment="1">
      <alignment vertical="center"/>
    </xf>
    <xf numFmtId="164" fontId="36" fillId="0" borderId="68" xfId="29" applyNumberFormat="1" applyFont="1" applyBorder="1" applyAlignment="1">
      <alignment vertical="center"/>
    </xf>
    <xf numFmtId="9" fontId="36" fillId="0" borderId="69" xfId="29" applyNumberFormat="1" applyFont="1" applyBorder="1" applyAlignment="1">
      <alignment vertical="center"/>
    </xf>
    <xf numFmtId="165" fontId="36" fillId="0" borderId="0" xfId="29" applyNumberFormat="1" applyFont="1" applyAlignment="1">
      <alignment horizontal="center" vertical="center"/>
    </xf>
    <xf numFmtId="0" fontId="42" fillId="12" borderId="70" xfId="29" applyFont="1" applyFill="1" applyBorder="1" applyAlignment="1">
      <alignment horizontal="center" vertical="center"/>
    </xf>
    <xf numFmtId="0" fontId="42" fillId="12" borderId="71" xfId="29" applyFont="1" applyFill="1" applyBorder="1" applyAlignment="1">
      <alignment horizontal="center" vertical="center"/>
    </xf>
    <xf numFmtId="165" fontId="42" fillId="12" borderId="71" xfId="29" applyNumberFormat="1" applyFont="1" applyFill="1" applyBorder="1" applyAlignment="1">
      <alignment horizontal="center" vertical="center"/>
    </xf>
    <xf numFmtId="165" fontId="42" fillId="12" borderId="69" xfId="29" applyNumberFormat="1" applyFont="1" applyFill="1" applyBorder="1" applyAlignment="1">
      <alignment horizontal="center" vertical="center"/>
    </xf>
    <xf numFmtId="0" fontId="37" fillId="0" borderId="65" xfId="29" applyFont="1" applyBorder="1" applyAlignment="1">
      <alignment vertical="center"/>
    </xf>
    <xf numFmtId="0" fontId="37" fillId="0" borderId="65" xfId="29" applyFont="1" applyBorder="1" applyAlignment="1">
      <alignment horizontal="center" vertical="center"/>
    </xf>
    <xf numFmtId="165" fontId="37" fillId="13" borderId="72" xfId="29" applyNumberFormat="1" applyFont="1" applyFill="1" applyBorder="1" applyAlignment="1">
      <alignment horizontal="center" vertical="center"/>
    </xf>
    <xf numFmtId="165" fontId="37" fillId="0" borderId="65" xfId="29" applyNumberFormat="1" applyFont="1" applyBorder="1" applyAlignment="1">
      <alignment horizontal="center" vertical="center"/>
    </xf>
    <xf numFmtId="165" fontId="37" fillId="0" borderId="0" xfId="29" applyNumberFormat="1" applyFont="1" applyAlignment="1">
      <alignment horizontal="center" vertical="center"/>
    </xf>
    <xf numFmtId="165" fontId="36" fillId="12" borderId="73" xfId="29" applyNumberFormat="1" applyFont="1" applyFill="1" applyBorder="1" applyAlignment="1">
      <alignment horizontal="center" vertical="center"/>
    </xf>
    <xf numFmtId="0" fontId="36" fillId="0" borderId="56" xfId="29" applyFont="1" applyBorder="1" applyAlignment="1">
      <alignment vertical="center"/>
    </xf>
    <xf numFmtId="0" fontId="36" fillId="0" borderId="57" xfId="29" applyFont="1" applyBorder="1" applyAlignment="1">
      <alignment vertical="center"/>
    </xf>
    <xf numFmtId="165" fontId="36" fillId="0" borderId="58" xfId="29" applyNumberFormat="1" applyFont="1" applyBorder="1" applyAlignment="1">
      <alignment vertical="center"/>
    </xf>
    <xf numFmtId="0" fontId="37" fillId="0" borderId="57" xfId="29" applyFont="1" applyBorder="1" applyAlignment="1">
      <alignment vertical="center"/>
    </xf>
    <xf numFmtId="165" fontId="37" fillId="0" borderId="57" xfId="29" applyNumberFormat="1" applyFont="1" applyBorder="1" applyAlignment="1">
      <alignment vertical="center"/>
    </xf>
    <xf numFmtId="165" fontId="37" fillId="0" borderId="58" xfId="29" applyNumberFormat="1" applyFont="1" applyBorder="1" applyAlignment="1">
      <alignment vertical="center"/>
    </xf>
    <xf numFmtId="165" fontId="36" fillId="12" borderId="73" xfId="29" applyNumberFormat="1" applyFont="1" applyFill="1" applyBorder="1" applyAlignment="1">
      <alignment vertical="center"/>
    </xf>
    <xf numFmtId="0" fontId="37" fillId="0" borderId="72" xfId="29" applyFont="1" applyBorder="1" applyAlignment="1">
      <alignment vertical="center"/>
    </xf>
    <xf numFmtId="0" fontId="37" fillId="0" borderId="72" xfId="29" applyFont="1" applyBorder="1" applyAlignment="1">
      <alignment horizontal="center" vertical="center"/>
    </xf>
    <xf numFmtId="165" fontId="37" fillId="14" borderId="65" xfId="29" applyNumberFormat="1" applyFont="1" applyFill="1" applyBorder="1" applyAlignment="1">
      <alignment horizontal="center" vertical="center"/>
    </xf>
    <xf numFmtId="165" fontId="37" fillId="0" borderId="72" xfId="29" applyNumberFormat="1" applyFont="1" applyBorder="1" applyAlignment="1">
      <alignment horizontal="center" vertical="center"/>
    </xf>
    <xf numFmtId="0" fontId="36" fillId="0" borderId="48" xfId="29" applyFont="1" applyBorder="1" applyAlignment="1">
      <alignment vertical="center"/>
    </xf>
    <xf numFmtId="0" fontId="37" fillId="0" borderId="49" xfId="29" applyFont="1" applyBorder="1" applyAlignment="1">
      <alignment vertical="center"/>
    </xf>
    <xf numFmtId="165" fontId="37" fillId="0" borderId="49" xfId="29" applyNumberFormat="1" applyFont="1" applyBorder="1" applyAlignment="1">
      <alignment vertical="center"/>
    </xf>
    <xf numFmtId="165" fontId="37" fillId="0" borderId="50" xfId="29" applyNumberFormat="1" applyFont="1" applyBorder="1" applyAlignment="1">
      <alignment vertical="center"/>
    </xf>
    <xf numFmtId="165" fontId="36" fillId="12" borderId="74" xfId="29" applyNumberFormat="1" applyFont="1" applyFill="1" applyBorder="1" applyAlignment="1">
      <alignment vertical="center"/>
    </xf>
    <xf numFmtId="165" fontId="41" fillId="0" borderId="0" xfId="29" applyNumberFormat="1" applyFont="1" applyAlignment="1">
      <alignment vertical="center"/>
    </xf>
    <xf numFmtId="0" fontId="39" fillId="0" borderId="0" xfId="29" applyFont="1"/>
    <xf numFmtId="0" fontId="41" fillId="0" borderId="54" xfId="29" applyFont="1" applyBorder="1" applyAlignment="1">
      <alignment horizontal="center" vertical="center"/>
    </xf>
    <xf numFmtId="0" fontId="41" fillId="0" borderId="0" xfId="29" applyFont="1" applyAlignment="1">
      <alignment horizontal="center" vertical="center"/>
    </xf>
    <xf numFmtId="0" fontId="41" fillId="0" borderId="55" xfId="29" applyFont="1" applyBorder="1" applyAlignment="1">
      <alignment horizontal="center" vertical="center"/>
    </xf>
    <xf numFmtId="0" fontId="40" fillId="0" borderId="54" xfId="29" applyFont="1" applyBorder="1" applyAlignment="1">
      <alignment horizontal="left" vertical="center"/>
    </xf>
    <xf numFmtId="0" fontId="39" fillId="0" borderId="54" xfId="29" applyFont="1" applyBorder="1"/>
    <xf numFmtId="9" fontId="39" fillId="0" borderId="76" xfId="29" applyNumberFormat="1" applyFont="1" applyBorder="1"/>
    <xf numFmtId="9" fontId="39" fillId="0" borderId="65" xfId="29" applyNumberFormat="1" applyFont="1" applyBorder="1" applyAlignment="1">
      <alignment horizontal="center"/>
    </xf>
    <xf numFmtId="9" fontId="39" fillId="0" borderId="77" xfId="29" applyNumberFormat="1" applyFont="1" applyBorder="1"/>
    <xf numFmtId="0" fontId="39" fillId="0" borderId="78" xfId="29" applyFont="1" applyBorder="1" applyAlignment="1">
      <alignment horizontal="left" vertical="center"/>
    </xf>
    <xf numFmtId="0" fontId="39" fillId="0" borderId="79" xfId="29" applyFont="1" applyBorder="1" applyAlignment="1">
      <alignment horizontal="center" vertical="center"/>
    </xf>
    <xf numFmtId="10" fontId="39" fillId="13" borderId="62" xfId="29" applyNumberFormat="1" applyFont="1" applyFill="1" applyBorder="1" applyAlignment="1">
      <alignment horizontal="center" vertical="center"/>
    </xf>
    <xf numFmtId="10" fontId="39" fillId="0" borderId="76" xfId="29" applyNumberFormat="1" applyFont="1" applyBorder="1" applyAlignment="1">
      <alignment horizontal="right"/>
    </xf>
    <xf numFmtId="10" fontId="39" fillId="0" borderId="65" xfId="29" applyNumberFormat="1" applyFont="1" applyBorder="1" applyAlignment="1">
      <alignment horizontal="right"/>
    </xf>
    <xf numFmtId="10" fontId="39" fillId="0" borderId="77" xfId="29" applyNumberFormat="1" applyFont="1" applyBorder="1" applyAlignment="1">
      <alignment horizontal="right"/>
    </xf>
    <xf numFmtId="0" fontId="39" fillId="0" borderId="76" xfId="29" applyFont="1" applyBorder="1" applyAlignment="1">
      <alignment horizontal="left" vertical="center"/>
    </xf>
    <xf numFmtId="0" fontId="39" fillId="0" borderId="65" xfId="29" applyFont="1" applyBorder="1" applyAlignment="1">
      <alignment horizontal="center" vertical="center"/>
    </xf>
    <xf numFmtId="10" fontId="39" fillId="13" borderId="77" xfId="29" applyNumberFormat="1" applyFont="1" applyFill="1" applyBorder="1" applyAlignment="1">
      <alignment horizontal="center" vertical="center"/>
    </xf>
    <xf numFmtId="10" fontId="39" fillId="0" borderId="77" xfId="29" applyNumberFormat="1" applyFont="1" applyBorder="1" applyAlignment="1">
      <alignment horizontal="center" vertical="center"/>
    </xf>
    <xf numFmtId="10" fontId="39" fillId="13" borderId="65" xfId="29" applyNumberFormat="1" applyFont="1" applyFill="1" applyBorder="1" applyAlignment="1">
      <alignment horizontal="center"/>
    </xf>
    <xf numFmtId="10" fontId="39" fillId="0" borderId="77" xfId="29" applyNumberFormat="1" applyFont="1" applyBorder="1"/>
    <xf numFmtId="0" fontId="39" fillId="0" borderId="76" xfId="29" applyFont="1" applyBorder="1" applyAlignment="1">
      <alignment horizontal="right"/>
    </xf>
    <xf numFmtId="0" fontId="39" fillId="13" borderId="65" xfId="29" applyFont="1" applyFill="1" applyBorder="1" applyAlignment="1">
      <alignment horizontal="center"/>
    </xf>
    <xf numFmtId="0" fontId="39" fillId="0" borderId="77" xfId="29" applyFont="1" applyBorder="1"/>
    <xf numFmtId="0" fontId="39" fillId="0" borderId="81" xfId="29" applyFont="1" applyBorder="1" applyAlignment="1">
      <alignment horizontal="left" vertical="center"/>
    </xf>
    <xf numFmtId="10" fontId="39" fillId="13" borderId="83" xfId="29" applyNumberFormat="1" applyFont="1" applyFill="1" applyBorder="1" applyAlignment="1">
      <alignment horizontal="center" vertical="center"/>
    </xf>
    <xf numFmtId="0" fontId="39" fillId="0" borderId="76" xfId="29" applyFont="1" applyBorder="1"/>
    <xf numFmtId="0" fontId="39" fillId="0" borderId="65" xfId="29" applyFont="1" applyBorder="1" applyAlignment="1">
      <alignment horizontal="center"/>
    </xf>
    <xf numFmtId="0" fontId="39" fillId="0" borderId="48" xfId="29" applyFont="1" applyBorder="1" applyAlignment="1">
      <alignment vertical="center"/>
    </xf>
    <xf numFmtId="0" fontId="39" fillId="0" borderId="49" xfId="29" applyFont="1" applyBorder="1" applyAlignment="1">
      <alignment vertical="center"/>
    </xf>
    <xf numFmtId="10" fontId="39" fillId="0" borderId="50" xfId="29" applyNumberFormat="1" applyFont="1" applyBorder="1" applyAlignment="1">
      <alignment vertical="center"/>
    </xf>
    <xf numFmtId="0" fontId="39" fillId="0" borderId="84" xfId="29" applyFont="1" applyBorder="1" applyAlignment="1">
      <alignment horizontal="left" vertical="center"/>
    </xf>
    <xf numFmtId="0" fontId="39" fillId="0" borderId="85" xfId="29" applyFont="1" applyBorder="1" applyAlignment="1">
      <alignment horizontal="left" vertical="center"/>
    </xf>
    <xf numFmtId="0" fontId="39" fillId="0" borderId="86" xfId="29" applyFont="1" applyBorder="1" applyAlignment="1">
      <alignment vertical="center"/>
    </xf>
    <xf numFmtId="0" fontId="40" fillId="16" borderId="56" xfId="29" applyFont="1" applyFill="1" applyBorder="1" applyAlignment="1">
      <alignment vertical="center" wrapText="1"/>
    </xf>
    <xf numFmtId="0" fontId="39" fillId="16" borderId="57" xfId="29" applyFont="1" applyFill="1" applyBorder="1" applyAlignment="1">
      <alignment vertical="center"/>
    </xf>
    <xf numFmtId="10" fontId="40" fillId="16" borderId="58" xfId="29" applyNumberFormat="1" applyFont="1" applyFill="1" applyBorder="1" applyAlignment="1">
      <alignment horizontal="center" vertical="center" wrapText="1"/>
    </xf>
    <xf numFmtId="10" fontId="39" fillId="0" borderId="81" xfId="29" applyNumberFormat="1" applyFont="1" applyBorder="1" applyAlignment="1">
      <alignment horizontal="right"/>
    </xf>
    <xf numFmtId="10" fontId="39" fillId="0" borderId="67" xfId="29" applyNumberFormat="1" applyFont="1" applyBorder="1" applyAlignment="1">
      <alignment horizontal="right"/>
    </xf>
    <xf numFmtId="10" fontId="39" fillId="0" borderId="83" xfId="29" applyNumberFormat="1" applyFont="1" applyBorder="1" applyAlignment="1">
      <alignment horizontal="right"/>
    </xf>
    <xf numFmtId="0" fontId="36" fillId="0" borderId="0" xfId="29" applyFont="1"/>
    <xf numFmtId="0" fontId="36" fillId="0" borderId="65" xfId="29" applyFont="1" applyBorder="1" applyAlignment="1">
      <alignment horizontal="center"/>
    </xf>
    <xf numFmtId="0" fontId="37" fillId="0" borderId="65" xfId="29" applyFont="1" applyBorder="1" applyAlignment="1">
      <alignment horizontal="center"/>
    </xf>
    <xf numFmtId="0" fontId="37" fillId="0" borderId="65" xfId="29" applyFont="1" applyBorder="1" applyAlignment="1">
      <alignment wrapText="1"/>
    </xf>
    <xf numFmtId="165" fontId="37" fillId="0" borderId="65" xfId="29" applyNumberFormat="1" applyFont="1" applyBorder="1"/>
    <xf numFmtId="0" fontId="37" fillId="0" borderId="65" xfId="29" applyFont="1" applyBorder="1"/>
    <xf numFmtId="0" fontId="36" fillId="0" borderId="65" xfId="29" applyFont="1" applyBorder="1"/>
    <xf numFmtId="165" fontId="36" fillId="0" borderId="65" xfId="29" applyNumberFormat="1" applyFont="1" applyBorder="1"/>
    <xf numFmtId="165" fontId="37" fillId="0" borderId="0" xfId="29" applyNumberFormat="1" applyFont="1"/>
    <xf numFmtId="43" fontId="37" fillId="0" borderId="0" xfId="30" applyFont="1"/>
    <xf numFmtId="10" fontId="37" fillId="0" borderId="0" xfId="31" applyNumberFormat="1" applyFont="1" applyFill="1"/>
    <xf numFmtId="43" fontId="35" fillId="0" borderId="0" xfId="29" applyNumberFormat="1"/>
    <xf numFmtId="10" fontId="0" fillId="0" borderId="0" xfId="31" applyNumberFormat="1" applyFont="1"/>
    <xf numFmtId="43" fontId="0" fillId="0" borderId="0" xfId="30" applyFont="1"/>
    <xf numFmtId="0" fontId="33" fillId="0" borderId="0" xfId="25" applyFont="1" applyAlignment="1">
      <alignment horizontal="center"/>
    </xf>
    <xf numFmtId="0" fontId="2" fillId="0" borderId="0" xfId="32"/>
    <xf numFmtId="0" fontId="5" fillId="0" borderId="21" xfId="25" applyBorder="1" applyAlignment="1">
      <alignment horizontal="center"/>
    </xf>
    <xf numFmtId="0" fontId="5" fillId="0" borderId="22" xfId="25" applyBorder="1" applyAlignment="1">
      <alignment horizontal="center"/>
    </xf>
    <xf numFmtId="0" fontId="5" fillId="0" borderId="12" xfId="25" applyBorder="1" applyAlignment="1">
      <alignment horizontal="center"/>
    </xf>
    <xf numFmtId="0" fontId="5" fillId="0" borderId="23" xfId="25" applyBorder="1" applyAlignment="1">
      <alignment horizontal="center"/>
    </xf>
    <xf numFmtId="49" fontId="5" fillId="0" borderId="1" xfId="25" applyNumberFormat="1" applyBorder="1" applyAlignment="1">
      <alignment horizontal="center"/>
    </xf>
    <xf numFmtId="165" fontId="0" fillId="0" borderId="1" xfId="3" applyFont="1" applyBorder="1" applyAlignment="1">
      <alignment horizontal="right"/>
    </xf>
    <xf numFmtId="0" fontId="5" fillId="0" borderId="20" xfId="25" applyBorder="1"/>
    <xf numFmtId="2" fontId="0" fillId="0" borderId="2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2" fontId="0" fillId="0" borderId="10" xfId="0" applyNumberFormat="1" applyBorder="1"/>
    <xf numFmtId="2" fontId="0" fillId="0" borderId="20" xfId="0" applyNumberFormat="1" applyBorder="1"/>
    <xf numFmtId="2" fontId="33" fillId="0" borderId="1" xfId="0" applyNumberFormat="1" applyFont="1" applyBorder="1"/>
    <xf numFmtId="2" fontId="33" fillId="0" borderId="20" xfId="0" applyNumberFormat="1" applyFont="1" applyBorder="1"/>
    <xf numFmtId="4" fontId="33" fillId="0" borderId="36" xfId="0" applyNumberFormat="1" applyFont="1" applyBorder="1"/>
    <xf numFmtId="2" fontId="33" fillId="0" borderId="37" xfId="0" applyNumberFormat="1" applyFont="1" applyBorder="1"/>
    <xf numFmtId="2" fontId="33" fillId="0" borderId="36" xfId="26" applyNumberFormat="1" applyFont="1" applyBorder="1"/>
    <xf numFmtId="0" fontId="33" fillId="0" borderId="37" xfId="25" applyFont="1" applyBorder="1"/>
    <xf numFmtId="0" fontId="33" fillId="0" borderId="0" xfId="25" applyFont="1"/>
    <xf numFmtId="2" fontId="12" fillId="0" borderId="2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2" fillId="0" borderId="23" xfId="25" applyFont="1" applyBorder="1" applyAlignment="1">
      <alignment horizontal="center"/>
    </xf>
    <xf numFmtId="49" fontId="2" fillId="0" borderId="1" xfId="25" applyNumberFormat="1" applyFont="1" applyBorder="1" applyAlignment="1">
      <alignment horizontal="center"/>
    </xf>
    <xf numFmtId="170" fontId="0" fillId="0" borderId="1" xfId="26" applyNumberFormat="1" applyFont="1" applyBorder="1" applyAlignment="1">
      <alignment horizontal="right"/>
    </xf>
    <xf numFmtId="165" fontId="14" fillId="0" borderId="0" xfId="3" applyFont="1" applyBorder="1" applyAlignment="1">
      <alignment horizontal="right"/>
    </xf>
    <xf numFmtId="4" fontId="33" fillId="0" borderId="92" xfId="0" applyNumberFormat="1" applyFont="1" applyBorder="1"/>
    <xf numFmtId="2" fontId="33" fillId="0" borderId="31" xfId="0" applyNumberFormat="1" applyFont="1" applyBorder="1"/>
    <xf numFmtId="170" fontId="33" fillId="0" borderId="1" xfId="26" applyNumberFormat="1" applyFont="1" applyBorder="1"/>
    <xf numFmtId="0" fontId="33" fillId="0" borderId="20" xfId="25" applyFont="1" applyBorder="1"/>
    <xf numFmtId="2" fontId="33" fillId="0" borderId="92" xfId="26" applyNumberFormat="1" applyFont="1" applyBorder="1" applyAlignment="1">
      <alignment horizontal="right"/>
    </xf>
    <xf numFmtId="0" fontId="33" fillId="0" borderId="31" xfId="25" applyFont="1" applyBorder="1"/>
    <xf numFmtId="4" fontId="5" fillId="0" borderId="0" xfId="25" applyNumberFormat="1"/>
    <xf numFmtId="2" fontId="12" fillId="0" borderId="9" xfId="0" applyNumberFormat="1" applyFont="1" applyFill="1" applyBorder="1" applyAlignment="1">
      <alignment horizontal="center"/>
    </xf>
    <xf numFmtId="43" fontId="5" fillId="0" borderId="0" xfId="25" applyNumberFormat="1"/>
    <xf numFmtId="165" fontId="12" fillId="0" borderId="2" xfId="3" applyFont="1" applyBorder="1" applyAlignment="1">
      <alignment horizontal="center" vertical="center"/>
    </xf>
    <xf numFmtId="165" fontId="12" fillId="0" borderId="0" xfId="3" applyFont="1" applyAlignment="1">
      <alignment vertical="center"/>
    </xf>
    <xf numFmtId="166" fontId="12" fillId="0" borderId="1" xfId="3" applyNumberFormat="1" applyFont="1" applyFill="1" applyBorder="1" applyAlignment="1">
      <alignment vertical="center"/>
    </xf>
    <xf numFmtId="165" fontId="12" fillId="0" borderId="1" xfId="3" applyFont="1" applyBorder="1" applyAlignment="1">
      <alignment vertical="center"/>
    </xf>
    <xf numFmtId="165" fontId="12" fillId="0" borderId="0" xfId="3" applyFont="1" applyAlignment="1">
      <alignment horizontal="right" vertical="center"/>
    </xf>
    <xf numFmtId="172" fontId="12" fillId="0" borderId="1" xfId="3" applyNumberFormat="1" applyFont="1" applyBorder="1" applyAlignment="1">
      <alignment vertical="center"/>
    </xf>
    <xf numFmtId="165" fontId="0" fillId="3" borderId="1" xfId="3" applyFont="1" applyFill="1" applyBorder="1"/>
    <xf numFmtId="43" fontId="33" fillId="0" borderId="0" xfId="33" applyNumberFormat="1" applyFont="1" applyBorder="1"/>
    <xf numFmtId="43" fontId="14" fillId="0" borderId="0" xfId="34" applyFont="1" applyBorder="1" applyAlignment="1"/>
    <xf numFmtId="0" fontId="9" fillId="0" borderId="8" xfId="17" applyBorder="1"/>
    <xf numFmtId="0" fontId="9" fillId="0" borderId="9" xfId="17" applyBorder="1"/>
    <xf numFmtId="0" fontId="46" fillId="0" borderId="0" xfId="17" applyFont="1"/>
    <xf numFmtId="173" fontId="37" fillId="17" borderId="65" xfId="29" applyNumberFormat="1" applyFont="1" applyFill="1" applyBorder="1" applyAlignment="1">
      <alignment vertical="center"/>
    </xf>
    <xf numFmtId="0" fontId="44" fillId="0" borderId="5" xfId="29" applyFont="1" applyBorder="1" applyAlignment="1">
      <alignment vertical="center"/>
    </xf>
    <xf numFmtId="0" fontId="41" fillId="0" borderId="6" xfId="29" applyFont="1" applyBorder="1" applyAlignment="1">
      <alignment vertical="center"/>
    </xf>
    <xf numFmtId="173" fontId="41" fillId="0" borderId="6" xfId="29" applyNumberFormat="1" applyFont="1" applyBorder="1" applyAlignment="1">
      <alignment vertical="center"/>
    </xf>
    <xf numFmtId="165" fontId="41" fillId="0" borderId="6" xfId="29" applyNumberFormat="1" applyFont="1" applyBorder="1" applyAlignment="1">
      <alignment vertical="center"/>
    </xf>
    <xf numFmtId="165" fontId="45" fillId="8" borderId="17" xfId="29" applyNumberFormat="1" applyFont="1" applyFill="1" applyBorder="1" applyAlignment="1">
      <alignment vertical="center"/>
    </xf>
    <xf numFmtId="165" fontId="41" fillId="0" borderId="7" xfId="29" applyNumberFormat="1" applyFont="1" applyBorder="1" applyAlignment="1">
      <alignment vertical="center"/>
    </xf>
    <xf numFmtId="0" fontId="47" fillId="0" borderId="1" xfId="17" applyFont="1" applyBorder="1" applyAlignment="1">
      <alignment horizontal="center"/>
    </xf>
    <xf numFmtId="0" fontId="48" fillId="0" borderId="1" xfId="17" applyFont="1" applyBorder="1" applyAlignment="1">
      <alignment horizontal="center"/>
    </xf>
    <xf numFmtId="17" fontId="48" fillId="0" borderId="1" xfId="17" applyNumberFormat="1" applyFont="1" applyBorder="1" applyAlignment="1">
      <alignment horizontal="center"/>
    </xf>
    <xf numFmtId="165" fontId="49" fillId="0" borderId="1" xfId="3" applyFont="1" applyBorder="1" applyAlignment="1">
      <alignment horizontal="center"/>
    </xf>
    <xf numFmtId="165" fontId="48" fillId="0" borderId="1" xfId="3" applyFont="1" applyBorder="1" applyAlignment="1">
      <alignment horizontal="center"/>
    </xf>
    <xf numFmtId="0" fontId="47" fillId="0" borderId="1" xfId="17" applyFont="1" applyBorder="1"/>
    <xf numFmtId="0" fontId="48" fillId="0" borderId="1" xfId="17" applyFont="1" applyBorder="1"/>
    <xf numFmtId="165" fontId="15" fillId="0" borderId="1" xfId="3" applyFont="1" applyBorder="1" applyAlignment="1"/>
    <xf numFmtId="166" fontId="48" fillId="0" borderId="1" xfId="3" applyNumberFormat="1" applyFont="1" applyBorder="1" applyAlignment="1">
      <alignment horizontal="right"/>
    </xf>
    <xf numFmtId="165" fontId="46" fillId="0" borderId="1" xfId="3" applyFont="1" applyBorder="1"/>
    <xf numFmtId="0" fontId="28" fillId="0" borderId="10" xfId="17" applyFont="1" applyBorder="1"/>
    <xf numFmtId="43" fontId="45" fillId="0" borderId="1" xfId="33" applyNumberFormat="1" applyFont="1" applyBorder="1" applyAlignment="1">
      <alignment horizontal="center"/>
    </xf>
    <xf numFmtId="166" fontId="11" fillId="0" borderId="1" xfId="3" applyNumberFormat="1" applyFont="1" applyBorder="1"/>
    <xf numFmtId="166" fontId="33" fillId="0" borderId="1" xfId="3" applyNumberFormat="1" applyFont="1" applyBorder="1"/>
    <xf numFmtId="0" fontId="36" fillId="0" borderId="0" xfId="0" applyFont="1" applyAlignment="1">
      <alignment vertical="center"/>
    </xf>
    <xf numFmtId="165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horizontal="center" vertical="center"/>
    </xf>
    <xf numFmtId="0" fontId="42" fillId="12" borderId="70" xfId="0" applyFont="1" applyFill="1" applyBorder="1" applyAlignment="1">
      <alignment horizontal="center" vertical="center"/>
    </xf>
    <xf numFmtId="0" fontId="42" fillId="12" borderId="71" xfId="0" applyFont="1" applyFill="1" applyBorder="1" applyAlignment="1">
      <alignment horizontal="center" vertical="center"/>
    </xf>
    <xf numFmtId="165" fontId="42" fillId="12" borderId="71" xfId="0" applyNumberFormat="1" applyFont="1" applyFill="1" applyBorder="1" applyAlignment="1">
      <alignment horizontal="center" vertical="center"/>
    </xf>
    <xf numFmtId="165" fontId="42" fillId="12" borderId="69" xfId="0" applyNumberFormat="1" applyFont="1" applyFill="1" applyBorder="1" applyAlignment="1">
      <alignment horizontal="center" vertical="center"/>
    </xf>
    <xf numFmtId="0" fontId="37" fillId="0" borderId="65" xfId="0" applyFont="1" applyBorder="1" applyAlignment="1">
      <alignment vertical="center"/>
    </xf>
    <xf numFmtId="0" fontId="50" fillId="0" borderId="65" xfId="0" applyFont="1" applyBorder="1" applyAlignment="1">
      <alignment horizontal="center" vertical="center"/>
    </xf>
    <xf numFmtId="1" fontId="37" fillId="0" borderId="65" xfId="0" applyNumberFormat="1" applyFont="1" applyBorder="1" applyAlignment="1">
      <alignment horizontal="center" vertical="center"/>
    </xf>
    <xf numFmtId="165" fontId="37" fillId="13" borderId="65" xfId="0" applyNumberFormat="1" applyFont="1" applyFill="1" applyBorder="1" applyAlignment="1">
      <alignment horizontal="center" vertical="center"/>
    </xf>
    <xf numFmtId="165" fontId="37" fillId="0" borderId="65" xfId="0" applyNumberFormat="1" applyFont="1" applyBorder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165" fontId="51" fillId="0" borderId="65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165" fontId="37" fillId="0" borderId="0" xfId="0" applyNumberFormat="1" applyFont="1" applyAlignment="1">
      <alignment horizontal="right" vertical="center"/>
    </xf>
    <xf numFmtId="172" fontId="37" fillId="0" borderId="65" xfId="0" applyNumberFormat="1" applyFont="1" applyBorder="1" applyAlignment="1">
      <alignment vertical="center"/>
    </xf>
    <xf numFmtId="165" fontId="36" fillId="12" borderId="7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vertical="center"/>
    </xf>
    <xf numFmtId="0" fontId="36" fillId="0" borderId="56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165" fontId="36" fillId="0" borderId="57" xfId="0" applyNumberFormat="1" applyFont="1" applyBorder="1" applyAlignment="1">
      <alignment vertical="center"/>
    </xf>
    <xf numFmtId="165" fontId="36" fillId="0" borderId="58" xfId="0" applyNumberFormat="1" applyFont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5" fontId="14" fillId="0" borderId="14" xfId="3" applyFont="1" applyBorder="1" applyAlignment="1">
      <alignment horizontal="left" vertical="center"/>
    </xf>
    <xf numFmtId="165" fontId="14" fillId="0" borderId="9" xfId="3" applyFont="1" applyBorder="1" applyAlignment="1">
      <alignment horizontal="left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center" vertical="center"/>
    </xf>
    <xf numFmtId="0" fontId="25" fillId="8" borderId="27" xfId="0" applyFont="1" applyFill="1" applyBorder="1" applyAlignment="1">
      <alignment horizontal="center" vertical="center"/>
    </xf>
    <xf numFmtId="0" fontId="18" fillId="8" borderId="44" xfId="0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center" vertical="center"/>
    </xf>
    <xf numFmtId="0" fontId="18" fillId="8" borderId="45" xfId="0" applyFont="1" applyFill="1" applyBorder="1" applyAlignment="1">
      <alignment horizontal="center" vertical="center"/>
    </xf>
    <xf numFmtId="165" fontId="14" fillId="0" borderId="5" xfId="3" applyFont="1" applyBorder="1" applyAlignment="1">
      <alignment horizontal="center" vertical="center"/>
    </xf>
    <xf numFmtId="165" fontId="14" fillId="0" borderId="6" xfId="3" applyFont="1" applyBorder="1" applyAlignment="1">
      <alignment horizontal="center" vertical="center"/>
    </xf>
    <xf numFmtId="165" fontId="14" fillId="0" borderId="43" xfId="3" applyFont="1" applyBorder="1" applyAlignment="1">
      <alignment horizontal="center" vertical="center"/>
    </xf>
    <xf numFmtId="165" fontId="15" fillId="8" borderId="5" xfId="3" applyFont="1" applyFill="1" applyBorder="1" applyAlignment="1">
      <alignment horizontal="center" vertical="center"/>
    </xf>
    <xf numFmtId="165" fontId="15" fillId="8" borderId="6" xfId="3" applyFont="1" applyFill="1" applyBorder="1" applyAlignment="1">
      <alignment horizontal="center" vertical="center"/>
    </xf>
    <xf numFmtId="165" fontId="15" fillId="8" borderId="7" xfId="3" applyFont="1" applyFill="1" applyBorder="1" applyAlignment="1">
      <alignment horizontal="center" vertical="center"/>
    </xf>
    <xf numFmtId="0" fontId="38" fillId="11" borderId="48" xfId="29" applyFont="1" applyFill="1" applyBorder="1" applyAlignment="1">
      <alignment horizontal="center" vertical="center"/>
    </xf>
    <xf numFmtId="0" fontId="32" fillId="0" borderId="49" xfId="29" applyFont="1" applyBorder="1"/>
    <xf numFmtId="0" fontId="32" fillId="0" borderId="50" xfId="29" applyFont="1" applyBorder="1"/>
    <xf numFmtId="0" fontId="40" fillId="11" borderId="51" xfId="29" applyFont="1" applyFill="1" applyBorder="1" applyAlignment="1">
      <alignment horizontal="center" vertical="center"/>
    </xf>
    <xf numFmtId="0" fontId="32" fillId="0" borderId="52" xfId="29" applyFont="1" applyBorder="1"/>
    <xf numFmtId="0" fontId="32" fillId="0" borderId="53" xfId="29" applyFont="1" applyBorder="1"/>
    <xf numFmtId="165" fontId="41" fillId="11" borderId="56" xfId="29" applyNumberFormat="1" applyFont="1" applyFill="1" applyBorder="1" applyAlignment="1">
      <alignment horizontal="center" vertical="center"/>
    </xf>
    <xf numFmtId="0" fontId="32" fillId="0" borderId="57" xfId="29" applyFont="1" applyBorder="1"/>
    <xf numFmtId="0" fontId="32" fillId="0" borderId="58" xfId="29" applyFont="1" applyBorder="1"/>
    <xf numFmtId="0" fontId="25" fillId="8" borderId="21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39" fillId="0" borderId="80" xfId="29" applyFont="1" applyBorder="1" applyAlignment="1">
      <alignment horizontal="center" vertical="center"/>
    </xf>
    <xf numFmtId="0" fontId="32" fillId="0" borderId="82" xfId="29" applyFont="1" applyBorder="1"/>
    <xf numFmtId="0" fontId="16" fillId="0" borderId="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8" fillId="0" borderId="21" xfId="2" applyFont="1" applyBorder="1" applyAlignment="1">
      <alignment horizontal="center"/>
    </xf>
    <xf numFmtId="9" fontId="18" fillId="0" borderId="22" xfId="2" applyFont="1" applyBorder="1" applyAlignment="1">
      <alignment horizontal="center"/>
    </xf>
    <xf numFmtId="9" fontId="18" fillId="0" borderId="12" xfId="2" applyFont="1" applyBorder="1" applyAlignment="1">
      <alignment horizontal="center"/>
    </xf>
    <xf numFmtId="0" fontId="15" fillId="10" borderId="25" xfId="0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41" fillId="15" borderId="48" xfId="29" applyFont="1" applyFill="1" applyBorder="1" applyAlignment="1">
      <alignment horizontal="center" vertical="center"/>
    </xf>
    <xf numFmtId="9" fontId="40" fillId="0" borderId="59" xfId="29" applyNumberFormat="1" applyFont="1" applyBorder="1" applyAlignment="1">
      <alignment horizontal="center"/>
    </xf>
    <xf numFmtId="0" fontId="32" fillId="0" borderId="60" xfId="29" applyFont="1" applyBorder="1"/>
    <xf numFmtId="0" fontId="32" fillId="0" borderId="75" xfId="29" applyFont="1" applyBorder="1"/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33" fillId="0" borderId="16" xfId="25" applyFont="1" applyBorder="1" applyAlignment="1">
      <alignment horizontal="center"/>
    </xf>
    <xf numFmtId="0" fontId="33" fillId="0" borderId="17" xfId="25" applyFont="1" applyBorder="1" applyAlignment="1">
      <alignment horizontal="center"/>
    </xf>
    <xf numFmtId="0" fontId="33" fillId="0" borderId="18" xfId="25" applyFont="1" applyBorder="1" applyAlignment="1">
      <alignment horizontal="center"/>
    </xf>
    <xf numFmtId="0" fontId="33" fillId="0" borderId="5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3" fillId="0" borderId="93" xfId="25" applyFont="1" applyBorder="1" applyAlignment="1">
      <alignment horizontal="center"/>
    </xf>
    <xf numFmtId="0" fontId="33" fillId="0" borderId="92" xfId="25" applyFont="1" applyBorder="1" applyAlignment="1">
      <alignment horizontal="center"/>
    </xf>
    <xf numFmtId="0" fontId="33" fillId="0" borderId="31" xfId="25" applyFont="1" applyBorder="1" applyAlignment="1">
      <alignment horizontal="center"/>
    </xf>
    <xf numFmtId="0" fontId="33" fillId="0" borderId="38" xfId="25" applyFont="1" applyBorder="1" applyAlignment="1">
      <alignment horizontal="center" wrapText="1"/>
    </xf>
    <xf numFmtId="0" fontId="33" fillId="0" borderId="0" xfId="25" applyFont="1" applyBorder="1" applyAlignment="1">
      <alignment horizontal="center" wrapText="1"/>
    </xf>
    <xf numFmtId="0" fontId="33" fillId="0" borderId="39" xfId="25" applyFont="1" applyBorder="1" applyAlignment="1">
      <alignment horizontal="center" wrapText="1"/>
    </xf>
    <xf numFmtId="0" fontId="33" fillId="0" borderId="28" xfId="25" applyFont="1" applyBorder="1" applyAlignment="1">
      <alignment horizontal="center" wrapText="1"/>
    </xf>
    <xf numFmtId="0" fontId="33" fillId="0" borderId="29" xfId="25" applyFont="1" applyBorder="1" applyAlignment="1">
      <alignment horizontal="center" wrapText="1"/>
    </xf>
    <xf numFmtId="0" fontId="33" fillId="0" borderId="30" xfId="25" applyFont="1" applyBorder="1" applyAlignment="1">
      <alignment horizont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3" fillId="0" borderId="14" xfId="0" applyFont="1" applyBorder="1" applyAlignment="1">
      <alignment horizontal="right" vertical="center" wrapText="1"/>
    </xf>
    <xf numFmtId="0" fontId="33" fillId="0" borderId="9" xfId="0" applyFont="1" applyBorder="1" applyAlignment="1">
      <alignment horizontal="right" vertical="center" wrapText="1"/>
    </xf>
    <xf numFmtId="0" fontId="33" fillId="0" borderId="10" xfId="0" applyFont="1" applyBorder="1" applyAlignment="1">
      <alignment horizontal="right" vertical="center" wrapText="1"/>
    </xf>
    <xf numFmtId="0" fontId="33" fillId="0" borderId="40" xfId="0" applyFont="1" applyBorder="1" applyAlignment="1">
      <alignment horizontal="right" vertical="center" wrapText="1"/>
    </xf>
    <xf numFmtId="0" fontId="33" fillId="0" borderId="41" xfId="0" applyFont="1" applyBorder="1" applyAlignment="1">
      <alignment horizontal="right" vertical="center" wrapText="1"/>
    </xf>
    <xf numFmtId="0" fontId="33" fillId="0" borderId="89" xfId="0" applyFont="1" applyBorder="1" applyAlignment="1">
      <alignment horizontal="right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0" fontId="33" fillId="0" borderId="25" xfId="0" applyNumberFormat="1" applyFont="1" applyBorder="1" applyAlignment="1">
      <alignment horizontal="center"/>
    </xf>
    <xf numFmtId="170" fontId="33" fillId="0" borderId="26" xfId="0" applyNumberFormat="1" applyFont="1" applyBorder="1" applyAlignment="1">
      <alignment horizontal="center"/>
    </xf>
    <xf numFmtId="170" fontId="33" fillId="0" borderId="27" xfId="0" applyNumberFormat="1" applyFont="1" applyBorder="1" applyAlignment="1">
      <alignment horizontal="center"/>
    </xf>
    <xf numFmtId="170" fontId="33" fillId="0" borderId="38" xfId="0" applyNumberFormat="1" applyFont="1" applyBorder="1" applyAlignment="1">
      <alignment horizontal="center"/>
    </xf>
    <xf numFmtId="170" fontId="33" fillId="0" borderId="0" xfId="0" applyNumberFormat="1" applyFont="1" applyAlignment="1">
      <alignment horizontal="center"/>
    </xf>
    <xf numFmtId="170" fontId="33" fillId="0" borderId="39" xfId="0" applyNumberFormat="1" applyFont="1" applyBorder="1" applyAlignment="1">
      <alignment horizontal="center"/>
    </xf>
    <xf numFmtId="2" fontId="0" fillId="0" borderId="87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8" xfId="0" applyNumberFormat="1" applyBorder="1" applyAlignment="1">
      <alignment horizontal="center"/>
    </xf>
    <xf numFmtId="0" fontId="2" fillId="0" borderId="23" xfId="25" applyFont="1" applyBorder="1" applyAlignment="1">
      <alignment horizontal="center"/>
    </xf>
    <xf numFmtId="0" fontId="5" fillId="0" borderId="1" xfId="25" applyBorder="1" applyAlignment="1">
      <alignment horizontal="center"/>
    </xf>
    <xf numFmtId="0" fontId="33" fillId="0" borderId="24" xfId="25" applyFont="1" applyBorder="1" applyAlignment="1">
      <alignment horizontal="center"/>
    </xf>
    <xf numFmtId="0" fontId="33" fillId="0" borderId="36" xfId="25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2" fontId="0" fillId="0" borderId="9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33" fillId="0" borderId="5" xfId="25" applyFont="1" applyBorder="1" applyAlignment="1">
      <alignment horizontal="center"/>
    </xf>
    <xf numFmtId="0" fontId="33" fillId="0" borderId="6" xfId="25" applyFont="1" applyBorder="1" applyAlignment="1">
      <alignment horizontal="center"/>
    </xf>
    <xf numFmtId="0" fontId="33" fillId="0" borderId="7" xfId="25" applyFont="1" applyBorder="1" applyAlignment="1">
      <alignment horizontal="center"/>
    </xf>
    <xf numFmtId="0" fontId="2" fillId="0" borderId="21" xfId="25" applyFont="1" applyBorder="1" applyAlignment="1">
      <alignment horizontal="center"/>
    </xf>
    <xf numFmtId="0" fontId="5" fillId="0" borderId="22" xfId="25" applyBorder="1" applyAlignment="1">
      <alignment horizontal="center"/>
    </xf>
    <xf numFmtId="0" fontId="5" fillId="0" borderId="12" xfId="25" applyBorder="1" applyAlignment="1">
      <alignment horizontal="center"/>
    </xf>
    <xf numFmtId="0" fontId="5" fillId="0" borderId="24" xfId="25" applyBorder="1" applyAlignment="1">
      <alignment horizontal="center"/>
    </xf>
    <xf numFmtId="0" fontId="5" fillId="0" borderId="36" xfId="25" applyBorder="1" applyAlignment="1">
      <alignment horizontal="center"/>
    </xf>
    <xf numFmtId="0" fontId="5" fillId="0" borderId="37" xfId="25" applyBorder="1" applyAlignment="1">
      <alignment horizontal="center"/>
    </xf>
    <xf numFmtId="0" fontId="33" fillId="0" borderId="23" xfId="25" applyFont="1" applyBorder="1" applyAlignment="1">
      <alignment horizontal="center"/>
    </xf>
    <xf numFmtId="0" fontId="33" fillId="0" borderId="1" xfId="25" applyFont="1" applyBorder="1" applyAlignment="1">
      <alignment horizontal="center"/>
    </xf>
    <xf numFmtId="0" fontId="5" fillId="0" borderId="0" xfId="25" applyAlignment="1">
      <alignment horizontal="center"/>
    </xf>
    <xf numFmtId="0" fontId="47" fillId="0" borderId="8" xfId="17" applyFont="1" applyBorder="1" applyAlignment="1">
      <alignment horizontal="center"/>
    </xf>
    <xf numFmtId="0" fontId="47" fillId="0" borderId="9" xfId="17" applyFont="1" applyBorder="1" applyAlignment="1">
      <alignment horizontal="center"/>
    </xf>
    <xf numFmtId="0" fontId="47" fillId="0" borderId="10" xfId="17" applyFont="1" applyBorder="1" applyAlignment="1">
      <alignment horizontal="center"/>
    </xf>
    <xf numFmtId="0" fontId="47" fillId="0" borderId="8" xfId="17" applyFont="1" applyBorder="1" applyAlignment="1">
      <alignment horizontal="left"/>
    </xf>
    <xf numFmtId="0" fontId="47" fillId="0" borderId="10" xfId="17" applyFont="1" applyBorder="1" applyAlignment="1">
      <alignment horizontal="left"/>
    </xf>
    <xf numFmtId="0" fontId="33" fillId="0" borderId="1" xfId="33" applyFont="1" applyBorder="1" applyAlignment="1">
      <alignment horizontal="left" wrapText="1"/>
    </xf>
    <xf numFmtId="0" fontId="33" fillId="0" borderId="1" xfId="33" applyFont="1" applyBorder="1" applyAlignment="1">
      <alignment horizontal="left"/>
    </xf>
  </cellXfs>
  <cellStyles count="35">
    <cellStyle name="Hiperlink" xfId="1" builtinId="8"/>
    <cellStyle name="Moeda 2" xfId="5"/>
    <cellStyle name="Moeda 3" xfId="13"/>
    <cellStyle name="Normal" xfId="0" builtinId="0"/>
    <cellStyle name="Normal 10" xfId="25"/>
    <cellStyle name="Normal 11" xfId="27"/>
    <cellStyle name="Normal 12" xfId="29"/>
    <cellStyle name="Normal 2" xfId="4"/>
    <cellStyle name="Normal 2 2" xfId="14"/>
    <cellStyle name="Normal 24" xfId="32"/>
    <cellStyle name="Normal 3" xfId="6"/>
    <cellStyle name="Normal 4" xfId="12"/>
    <cellStyle name="Normal 5" xfId="15"/>
    <cellStyle name="Normal 6" xfId="17"/>
    <cellStyle name="Normal 6 2" xfId="33"/>
    <cellStyle name="Normal 7" xfId="19"/>
    <cellStyle name="Normal 8" xfId="21"/>
    <cellStyle name="Normal 9" xfId="23"/>
    <cellStyle name="Porcentagem" xfId="2" builtinId="5"/>
    <cellStyle name="Porcentagem 2" xfId="7"/>
    <cellStyle name="Porcentagem 3" xfId="8"/>
    <cellStyle name="Porcentagem 4" xfId="31"/>
    <cellStyle name="Separador de milhares 10" xfId="28"/>
    <cellStyle name="Separador de milhares 2" xfId="9"/>
    <cellStyle name="Separador de milhares 3" xfId="10"/>
    <cellStyle name="Separador de milhares 4" xfId="16"/>
    <cellStyle name="Separador de milhares 5" xfId="18"/>
    <cellStyle name="Separador de milhares 5 2" xfId="34"/>
    <cellStyle name="Separador de milhares 6" xfId="20"/>
    <cellStyle name="Separador de milhares 7" xfId="22"/>
    <cellStyle name="Separador de milhares 8" xfId="24"/>
    <cellStyle name="Separador de milhares 9" xfId="26"/>
    <cellStyle name="Vírgula" xfId="3" builtinId="3"/>
    <cellStyle name="Vírgula 2" xfId="11"/>
    <cellStyle name="Vírgula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24/Maximiliano%20de%20Almeida/Res&#237;duos%20S&#243;lidos/Planilha%20de%20Custo%20de%20Coleta%20de%20Res&#237;duos%20S&#243;lidos%20Domiciliares%20Maximiliano%20de%20Almeida%2005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1. Coleta Orgânica e Selet"/>
      <sheetName val="2. Destino Final"/>
      <sheetName val="3.Enc Sociais"/>
      <sheetName val="4.BDI"/>
      <sheetName val="4.1.BDI Aterro"/>
      <sheetName val="5. Ton"/>
      <sheetName val="6. Roteiros"/>
      <sheetName val="7. Horários"/>
      <sheetName val="8 Depr"/>
      <sheetName val="9. Rem capital"/>
      <sheetName val="10. Dime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Depreciação Referencial TCE/RS (%)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7"/>
  <sheetViews>
    <sheetView workbookViewId="0">
      <selection activeCell="A2" sqref="A2"/>
    </sheetView>
  </sheetViews>
  <sheetFormatPr defaultColWidth="12.5703125" defaultRowHeight="15" customHeight="1" x14ac:dyDescent="0.2"/>
  <cols>
    <col min="1" max="1" width="7.5703125" style="271" customWidth="1"/>
    <col min="2" max="2" width="23.140625" style="271" bestFit="1" customWidth="1"/>
    <col min="3" max="3" width="12.5703125" style="271" customWidth="1"/>
    <col min="4" max="6" width="10.42578125" style="271" customWidth="1"/>
    <col min="7" max="21" width="8.5703125" style="271" customWidth="1"/>
    <col min="22" max="16384" width="12.5703125" style="271"/>
  </cols>
  <sheetData>
    <row r="1" spans="1:6" ht="18" customHeight="1" x14ac:dyDescent="0.2">
      <c r="A1" s="273" t="s">
        <v>314</v>
      </c>
    </row>
    <row r="2" spans="1:6" ht="12.75" customHeight="1" x14ac:dyDescent="0.2">
      <c r="A2" s="363" t="s">
        <v>309</v>
      </c>
    </row>
    <row r="3" spans="1:6" ht="12.75" customHeight="1" x14ac:dyDescent="0.2">
      <c r="A3" s="363"/>
    </row>
    <row r="4" spans="1:6" ht="12.75" customHeight="1" x14ac:dyDescent="0.2">
      <c r="A4" s="364" t="s">
        <v>227</v>
      </c>
      <c r="B4" s="364" t="s">
        <v>310</v>
      </c>
      <c r="C4" s="364" t="s">
        <v>311</v>
      </c>
    </row>
    <row r="5" spans="1:6" ht="26.25" customHeight="1" x14ac:dyDescent="0.2">
      <c r="A5" s="365">
        <v>1</v>
      </c>
      <c r="B5" s="366" t="s">
        <v>315</v>
      </c>
      <c r="C5" s="367">
        <f>'1. Coleta Orgânica'!F254</f>
        <v>36419.374745622801</v>
      </c>
    </row>
    <row r="6" spans="1:6" ht="12.75" customHeight="1" x14ac:dyDescent="0.2">
      <c r="A6" s="365">
        <v>2</v>
      </c>
      <c r="B6" s="368" t="s">
        <v>312</v>
      </c>
      <c r="C6" s="367">
        <f>'2. Destino Final'!F33</f>
        <v>14363.025347249999</v>
      </c>
    </row>
    <row r="7" spans="1:6" ht="12.75" customHeight="1" x14ac:dyDescent="0.2">
      <c r="A7" s="365"/>
      <c r="B7" s="368"/>
      <c r="C7" s="367"/>
    </row>
    <row r="8" spans="1:6" ht="12.75" customHeight="1" x14ac:dyDescent="0.2">
      <c r="A8" s="369" t="s">
        <v>313</v>
      </c>
      <c r="B8" s="369"/>
      <c r="C8" s="370">
        <f>SUM(C5:C7)</f>
        <v>50782.400092872798</v>
      </c>
      <c r="D8" s="371"/>
      <c r="E8" s="371"/>
      <c r="F8" s="371"/>
    </row>
    <row r="9" spans="1:6" ht="12.75" customHeight="1" x14ac:dyDescent="0.2">
      <c r="A9" s="368"/>
      <c r="B9" s="368"/>
      <c r="C9" s="368"/>
    </row>
    <row r="10" spans="1:6" ht="12.75" customHeight="1" x14ac:dyDescent="0.2"/>
    <row r="11" spans="1:6" ht="12.75" customHeight="1" x14ac:dyDescent="0.2">
      <c r="B11" s="363"/>
      <c r="C11" s="372"/>
    </row>
    <row r="12" spans="1:6" ht="12.75" customHeight="1" x14ac:dyDescent="0.2">
      <c r="C12" s="373"/>
    </row>
    <row r="13" spans="1:6" ht="12.75" customHeight="1" x14ac:dyDescent="0.2">
      <c r="C13" s="371"/>
    </row>
    <row r="14" spans="1:6" ht="12.75" customHeight="1" x14ac:dyDescent="0.2">
      <c r="C14" s="374"/>
    </row>
    <row r="15" spans="1:6" ht="12.75" customHeight="1" x14ac:dyDescent="0.2"/>
    <row r="16" spans="1:6" ht="12.75" customHeight="1" x14ac:dyDescent="0.2">
      <c r="C16" s="375"/>
    </row>
    <row r="17" spans="3:3" ht="12.75" customHeight="1" x14ac:dyDescent="0.2">
      <c r="C17" s="376"/>
    </row>
    <row r="18" spans="3:3" ht="12.75" customHeight="1" x14ac:dyDescent="0.2"/>
    <row r="19" spans="3:3" ht="12.75" customHeight="1" x14ac:dyDescent="0.2">
      <c r="C19" s="374"/>
    </row>
    <row r="20" spans="3:3" ht="12.75" customHeight="1" x14ac:dyDescent="0.2">
      <c r="C20" s="374"/>
    </row>
    <row r="21" spans="3:3" ht="12.75" customHeight="1" x14ac:dyDescent="0.2"/>
    <row r="22" spans="3:3" ht="12.75" customHeight="1" x14ac:dyDescent="0.2"/>
    <row r="23" spans="3:3" ht="12.75" customHeight="1" x14ac:dyDescent="0.2"/>
    <row r="24" spans="3:3" ht="12.75" customHeight="1" x14ac:dyDescent="0.2"/>
    <row r="25" spans="3:3" ht="12.75" customHeight="1" x14ac:dyDescent="0.2"/>
    <row r="26" spans="3:3" ht="12.75" customHeight="1" x14ac:dyDescent="0.2"/>
    <row r="27" spans="3:3" ht="12.75" customHeight="1" x14ac:dyDescent="0.2"/>
    <row r="28" spans="3:3" ht="12.75" customHeight="1" x14ac:dyDescent="0.2"/>
    <row r="29" spans="3:3" ht="12.75" customHeight="1" x14ac:dyDescent="0.2"/>
    <row r="30" spans="3:3" ht="12.75" customHeight="1" x14ac:dyDescent="0.2"/>
    <row r="31" spans="3:3" ht="12.75" customHeight="1" x14ac:dyDescent="0.2"/>
    <row r="32" spans="3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89"/>
  <sheetViews>
    <sheetView topLeftCell="A140" zoomScaleSheetLayoutView="100" workbookViewId="0">
      <selection activeCell="A157" sqref="A157"/>
    </sheetView>
  </sheetViews>
  <sheetFormatPr defaultColWidth="9.140625" defaultRowHeight="12.75" x14ac:dyDescent="0.2"/>
  <cols>
    <col min="1" max="1" width="44.5703125" style="9" customWidth="1"/>
    <col min="2" max="2" width="16" style="9" bestFit="1" customWidth="1"/>
    <col min="3" max="3" width="13" style="9" customWidth="1"/>
    <col min="4" max="4" width="14.7109375" style="10" customWidth="1"/>
    <col min="5" max="5" width="15.42578125" style="10" customWidth="1"/>
    <col min="6" max="6" width="14.7109375" style="10" customWidth="1"/>
    <col min="7" max="7" width="9.140625" style="9"/>
    <col min="8" max="8" width="9.42578125" style="9" bestFit="1" customWidth="1"/>
    <col min="9" max="16384" width="9.140625" style="9"/>
  </cols>
  <sheetData>
    <row r="1" spans="1:6" hidden="1" x14ac:dyDescent="0.2">
      <c r="A1" s="11" t="s">
        <v>171</v>
      </c>
    </row>
    <row r="2" spans="1:6" hidden="1" x14ac:dyDescent="0.2">
      <c r="A2" s="117" t="s">
        <v>191</v>
      </c>
    </row>
    <row r="3" spans="1:6" s="4" customFormat="1" ht="15.6" hidden="1" customHeight="1" x14ac:dyDescent="0.2">
      <c r="A3" s="9" t="s">
        <v>172</v>
      </c>
      <c r="C3" s="5"/>
      <c r="D3" s="5"/>
      <c r="E3" s="5"/>
      <c r="F3" s="5"/>
    </row>
    <row r="4" spans="1:6" s="4" customFormat="1" ht="15.6" hidden="1" customHeight="1" x14ac:dyDescent="0.2">
      <c r="A4" s="117" t="s">
        <v>173</v>
      </c>
      <c r="B4" s="5"/>
      <c r="C4" s="5"/>
      <c r="D4" s="5"/>
      <c r="E4" s="5"/>
      <c r="F4" s="5"/>
    </row>
    <row r="5" spans="1:6" s="4" customFormat="1" ht="16.5" customHeight="1" thickBot="1" x14ac:dyDescent="0.25">
      <c r="A5" s="11" t="s">
        <v>279</v>
      </c>
      <c r="B5" s="5"/>
      <c r="C5" s="5"/>
      <c r="D5" s="6"/>
      <c r="E5" s="6"/>
      <c r="F5" s="6"/>
    </row>
    <row r="6" spans="1:6" s="8" customFormat="1" ht="18" x14ac:dyDescent="0.2">
      <c r="A6" s="477" t="s">
        <v>293</v>
      </c>
      <c r="B6" s="478"/>
      <c r="C6" s="478"/>
      <c r="D6" s="478"/>
      <c r="E6" s="478"/>
      <c r="F6" s="479"/>
    </row>
    <row r="7" spans="1:6" s="8" customFormat="1" ht="21.75" customHeight="1" x14ac:dyDescent="0.2">
      <c r="A7" s="480" t="s">
        <v>38</v>
      </c>
      <c r="B7" s="481"/>
      <c r="C7" s="481"/>
      <c r="D7" s="481"/>
      <c r="E7" s="481"/>
      <c r="F7" s="482"/>
    </row>
    <row r="8" spans="1:6" s="4" customFormat="1" ht="10.9" customHeight="1" thickBot="1" x14ac:dyDescent="0.25">
      <c r="A8" s="126"/>
      <c r="B8" s="5"/>
      <c r="C8" s="5"/>
      <c r="D8" s="127"/>
      <c r="E8" s="127"/>
      <c r="F8" s="128"/>
    </row>
    <row r="9" spans="1:6" s="4" customFormat="1" ht="15.75" customHeight="1" thickBot="1" x14ac:dyDescent="0.25">
      <c r="A9" s="486" t="s">
        <v>170</v>
      </c>
      <c r="B9" s="487"/>
      <c r="C9" s="487"/>
      <c r="D9" s="487"/>
      <c r="E9" s="487"/>
      <c r="F9" s="488"/>
    </row>
    <row r="10" spans="1:6" s="4" customFormat="1" ht="15.75" customHeight="1" x14ac:dyDescent="0.2">
      <c r="A10" s="59" t="s">
        <v>169</v>
      </c>
      <c r="B10" s="39"/>
      <c r="C10" s="39"/>
      <c r="D10" s="203"/>
      <c r="E10" s="97" t="s">
        <v>33</v>
      </c>
      <c r="F10" s="40" t="s">
        <v>1</v>
      </c>
    </row>
    <row r="11" spans="1:6" s="11" customFormat="1" ht="15.75" customHeight="1" x14ac:dyDescent="0.2">
      <c r="A11" s="105" t="str">
        <f>A47</f>
        <v>1. Mão-de-obra</v>
      </c>
      <c r="B11" s="106"/>
      <c r="C11" s="107"/>
      <c r="D11" s="107"/>
      <c r="E11" s="200">
        <f>+F106</f>
        <v>10258.164330563635</v>
      </c>
      <c r="F11" s="108">
        <f t="shared" ref="F11:F31" si="0">IFERROR(E11/$E$32,0)</f>
        <v>0.28166777717117597</v>
      </c>
    </row>
    <row r="12" spans="1:6" s="4" customFormat="1" ht="15.75" customHeight="1" x14ac:dyDescent="0.2">
      <c r="A12" s="48" t="str">
        <f>A48</f>
        <v>1.1. Coletor Turno Dia</v>
      </c>
      <c r="B12" s="44"/>
      <c r="C12" s="46"/>
      <c r="D12" s="46"/>
      <c r="E12" s="201">
        <f>F57</f>
        <v>5357.2234670181815</v>
      </c>
      <c r="F12" s="53">
        <f t="shared" si="0"/>
        <v>0.14709817245454113</v>
      </c>
    </row>
    <row r="13" spans="1:6" s="4" customFormat="1" ht="13.5" customHeight="1" x14ac:dyDescent="0.2">
      <c r="A13" s="48" t="str">
        <f>A59</f>
        <v>1.2. Motorista Turno do Dia</v>
      </c>
      <c r="B13" s="44"/>
      <c r="C13" s="46"/>
      <c r="D13" s="46"/>
      <c r="E13" s="201">
        <f>F70</f>
        <v>2773.1426195454546</v>
      </c>
      <c r="F13" s="53">
        <f t="shared" si="0"/>
        <v>7.6144707011444657E-2</v>
      </c>
    </row>
    <row r="14" spans="1:6" s="4" customFormat="1" ht="15" customHeight="1" x14ac:dyDescent="0.2">
      <c r="A14" s="48" t="str">
        <f>A72</f>
        <v>1.3. Supervisor Administrativo (Encarregado)</v>
      </c>
      <c r="B14" s="44"/>
      <c r="C14" s="46"/>
      <c r="D14" s="46"/>
      <c r="E14" s="201">
        <f>F79</f>
        <v>748.61410145454545</v>
      </c>
      <c r="F14" s="53">
        <f t="shared" si="0"/>
        <v>2.0555380389788835E-2</v>
      </c>
    </row>
    <row r="15" spans="1:6" s="4" customFormat="1" ht="15.75" customHeight="1" x14ac:dyDescent="0.2">
      <c r="A15" s="48" t="str">
        <f>A81</f>
        <v>1.4. Vale Transporte</v>
      </c>
      <c r="B15" s="44"/>
      <c r="C15" s="46"/>
      <c r="D15" s="46"/>
      <c r="E15" s="201">
        <f>F87</f>
        <v>276.631888</v>
      </c>
      <c r="F15" s="53">
        <f t="shared" si="0"/>
        <v>7.5957341369032733E-3</v>
      </c>
    </row>
    <row r="16" spans="1:6" s="4" customFormat="1" ht="15.75" customHeight="1" x14ac:dyDescent="0.2">
      <c r="A16" s="48" t="str">
        <f>A89</f>
        <v xml:space="preserve">1.5. Vale Alimentação </v>
      </c>
      <c r="B16" s="44"/>
      <c r="C16" s="46"/>
      <c r="D16" s="46"/>
      <c r="E16" s="201">
        <f>F93</f>
        <v>922.00680000000011</v>
      </c>
      <c r="F16" s="53">
        <f t="shared" si="0"/>
        <v>2.5316381910450429E-2</v>
      </c>
    </row>
    <row r="17" spans="1:6" s="4" customFormat="1" ht="15.75" customHeight="1" x14ac:dyDescent="0.2">
      <c r="A17" s="48" t="str">
        <f>A95</f>
        <v>1.6. Abono Indenizatório e Auxílio Alimentação (mensal)</v>
      </c>
      <c r="B17" s="44"/>
      <c r="C17" s="46"/>
      <c r="D17" s="46"/>
      <c r="E17" s="201">
        <f>F99</f>
        <v>122.28545454545454</v>
      </c>
      <c r="F17" s="53">
        <f t="shared" si="0"/>
        <v>3.3577032939081939E-3</v>
      </c>
    </row>
    <row r="18" spans="1:6" s="4" customFormat="1" ht="17.25" customHeight="1" x14ac:dyDescent="0.2">
      <c r="A18" s="48" t="str">
        <f>A101</f>
        <v>1.7. Plano de benefício Social</v>
      </c>
      <c r="B18" s="44"/>
      <c r="C18" s="46"/>
      <c r="D18" s="46"/>
      <c r="E18" s="201">
        <f>F104</f>
        <v>58.260000000000005</v>
      </c>
      <c r="F18" s="53">
        <f t="shared" si="0"/>
        <v>1.5996979741394986E-3</v>
      </c>
    </row>
    <row r="19" spans="1:6" s="11" customFormat="1" ht="15.75" customHeight="1" x14ac:dyDescent="0.2">
      <c r="A19" s="475" t="str">
        <f>A108</f>
        <v>2. Uniformes e Equipamentos de Proteção Individual</v>
      </c>
      <c r="B19" s="476"/>
      <c r="C19" s="476"/>
      <c r="D19" s="107"/>
      <c r="E19" s="200">
        <f>+F137</f>
        <v>208.43181818181819</v>
      </c>
      <c r="F19" s="108">
        <f t="shared" si="0"/>
        <v>5.7231025968360258E-3</v>
      </c>
    </row>
    <row r="20" spans="1:6" s="11" customFormat="1" ht="15.75" customHeight="1" x14ac:dyDescent="0.2">
      <c r="A20" s="115" t="str">
        <f>A139</f>
        <v>3. Veículos e Equipamentos</v>
      </c>
      <c r="B20" s="116"/>
      <c r="C20" s="107"/>
      <c r="D20" s="107"/>
      <c r="E20" s="200">
        <f>+F215</f>
        <v>17588.5803029587</v>
      </c>
      <c r="F20" s="108">
        <f t="shared" si="0"/>
        <v>0.48294569650931896</v>
      </c>
    </row>
    <row r="21" spans="1:6" s="4" customFormat="1" ht="15.75" customHeight="1" x14ac:dyDescent="0.2">
      <c r="A21" s="60" t="str">
        <f>A140</f>
        <v>3.1. Veículo Coletor Compactador 15 m³</v>
      </c>
      <c r="B21" s="45"/>
      <c r="C21" s="46"/>
      <c r="D21" s="46"/>
      <c r="E21" s="201">
        <f>SUM(E22:E27)</f>
        <v>17588.5803029587</v>
      </c>
      <c r="F21" s="121">
        <f t="shared" si="0"/>
        <v>0.48294569650931896</v>
      </c>
    </row>
    <row r="22" spans="1:6" s="4" customFormat="1" ht="15.75" customHeight="1" x14ac:dyDescent="0.2">
      <c r="A22" s="60" t="str">
        <f>A141</f>
        <v>3.1.1. Depreciação</v>
      </c>
      <c r="B22" s="45"/>
      <c r="C22" s="46"/>
      <c r="D22" s="46"/>
      <c r="E22" s="201">
        <f>F156</f>
        <v>1759.8600000000001</v>
      </c>
      <c r="F22" s="121">
        <f t="shared" si="0"/>
        <v>4.8322081647256064E-2</v>
      </c>
    </row>
    <row r="23" spans="1:6" s="4" customFormat="1" ht="15.75" customHeight="1" x14ac:dyDescent="0.2">
      <c r="A23" s="60" t="str">
        <f>A158</f>
        <v>3.1.2. Remuneração do Capital</v>
      </c>
      <c r="B23" s="45"/>
      <c r="C23" s="46"/>
      <c r="D23" s="46"/>
      <c r="E23" s="201">
        <f>F173</f>
        <v>2146.5708749999999</v>
      </c>
      <c r="F23" s="121">
        <f t="shared" si="0"/>
        <v>5.8940354961969629E-2</v>
      </c>
    </row>
    <row r="24" spans="1:6" s="4" customFormat="1" ht="15.75" customHeight="1" x14ac:dyDescent="0.2">
      <c r="A24" s="60" t="str">
        <f>A175</f>
        <v>3.1.3. Impostos e Seguros</v>
      </c>
      <c r="B24" s="45"/>
      <c r="C24" s="46"/>
      <c r="D24" s="46"/>
      <c r="E24" s="201">
        <f>F181</f>
        <v>360.88977272727271</v>
      </c>
      <c r="F24" s="121">
        <f t="shared" si="0"/>
        <v>9.9092797514500897E-3</v>
      </c>
    </row>
    <row r="25" spans="1:6" s="4" customFormat="1" ht="15.75" customHeight="1" x14ac:dyDescent="0.2">
      <c r="A25" s="60" t="str">
        <f>A183</f>
        <v>3.1.4. Consumos</v>
      </c>
      <c r="B25" s="45"/>
      <c r="C25" s="46"/>
      <c r="D25" s="46"/>
      <c r="E25" s="201">
        <f>F201</f>
        <v>8896.1174648742854</v>
      </c>
      <c r="F25" s="121">
        <f t="shared" si="0"/>
        <v>0.24426881370179207</v>
      </c>
    </row>
    <row r="26" spans="1:6" s="4" customFormat="1" ht="15.75" customHeight="1" x14ac:dyDescent="0.2">
      <c r="A26" s="60" t="str">
        <f>A202</f>
        <v>3.1.5. Manutenção</v>
      </c>
      <c r="B26" s="45"/>
      <c r="C26" s="46"/>
      <c r="D26" s="46"/>
      <c r="E26" s="201">
        <f>F205</f>
        <v>3414.7999911428574</v>
      </c>
      <c r="F26" s="121">
        <f t="shared" si="0"/>
        <v>9.376327888641961E-2</v>
      </c>
    </row>
    <row r="27" spans="1:6" s="4" customFormat="1" ht="15.75" customHeight="1" x14ac:dyDescent="0.2">
      <c r="A27" s="60" t="str">
        <f>A206</f>
        <v>3.1.6. Pneus</v>
      </c>
      <c r="B27" s="45"/>
      <c r="C27" s="46"/>
      <c r="D27" s="46"/>
      <c r="E27" s="201">
        <f>F213</f>
        <v>1010.3421992142858</v>
      </c>
      <c r="F27" s="121">
        <f t="shared" si="0"/>
        <v>2.7741887560431489E-2</v>
      </c>
    </row>
    <row r="28" spans="1:6" s="11" customFormat="1" ht="15.75" customHeight="1" x14ac:dyDescent="0.2">
      <c r="A28" s="115" t="str">
        <f>A217</f>
        <v>4. Ferramentas e Materiais de Consumo</v>
      </c>
      <c r="B28" s="116"/>
      <c r="C28" s="107"/>
      <c r="D28" s="107"/>
      <c r="E28" s="200">
        <f>+F227</f>
        <v>75.833333333333343</v>
      </c>
      <c r="F28" s="108">
        <f t="shared" si="0"/>
        <v>2.0822250206930771E-3</v>
      </c>
    </row>
    <row r="29" spans="1:6" s="11" customFormat="1" ht="15.75" customHeight="1" x14ac:dyDescent="0.2">
      <c r="A29" s="115" t="str">
        <f>A229</f>
        <v>5. Administração Local</v>
      </c>
      <c r="B29" s="116"/>
      <c r="C29" s="107"/>
      <c r="D29" s="107"/>
      <c r="E29" s="200">
        <f>+F233</f>
        <v>564</v>
      </c>
      <c r="F29" s="108">
        <f t="shared" si="0"/>
        <v>1.5486262571484333E-2</v>
      </c>
    </row>
    <row r="30" spans="1:6" s="11" customFormat="1" x14ac:dyDescent="0.2">
      <c r="A30" s="115" t="str">
        <f>A235</f>
        <v>6. Monitoramento da Frota</v>
      </c>
      <c r="B30" s="116"/>
      <c r="C30" s="107"/>
      <c r="D30" s="107"/>
      <c r="E30" s="252">
        <f>F243</f>
        <v>85.909090909090907</v>
      </c>
      <c r="F30" s="108">
        <f t="shared" si="0"/>
        <v>2.3588842891767718E-3</v>
      </c>
    </row>
    <row r="31" spans="1:6" s="11" customFormat="1" ht="15.75" customHeight="1" thickBot="1" x14ac:dyDescent="0.25">
      <c r="A31" s="115" t="str">
        <f>A247</f>
        <v>7. Benefícios e Despesas Indiretas - BDI</v>
      </c>
      <c r="B31" s="116"/>
      <c r="C31" s="107"/>
      <c r="D31" s="107"/>
      <c r="E31" s="202">
        <f>+F252</f>
        <v>7638.4558696762215</v>
      </c>
      <c r="F31" s="108">
        <f t="shared" si="0"/>
        <v>0.20973605184131502</v>
      </c>
    </row>
    <row r="32" spans="1:6" s="4" customFormat="1" ht="15.75" customHeight="1" thickBot="1" x14ac:dyDescent="0.25">
      <c r="A32" s="41" t="s">
        <v>195</v>
      </c>
      <c r="B32" s="42"/>
      <c r="C32" s="26"/>
      <c r="D32" s="26"/>
      <c r="E32" s="96">
        <f>E11+E19+E20+E28+E29+E31+E30</f>
        <v>36419.374745622794</v>
      </c>
      <c r="F32" s="120">
        <f>F11+F19+F20+F28+F29+F31+F30</f>
        <v>1.0000000000000002</v>
      </c>
    </row>
    <row r="34" spans="1:6" ht="13.5" thickBot="1" x14ac:dyDescent="0.25">
      <c r="F34" s="264"/>
    </row>
    <row r="35" spans="1:6" s="4" customFormat="1" ht="15" customHeight="1" thickBot="1" x14ac:dyDescent="0.25">
      <c r="A35" s="486" t="s">
        <v>88</v>
      </c>
      <c r="B35" s="487"/>
      <c r="C35" s="487"/>
      <c r="D35" s="487"/>
      <c r="E35" s="488"/>
      <c r="F35" s="10"/>
    </row>
    <row r="36" spans="1:6" s="4" customFormat="1" ht="15" customHeight="1" thickBot="1" x14ac:dyDescent="0.25">
      <c r="A36" s="483" t="s">
        <v>34</v>
      </c>
      <c r="B36" s="484"/>
      <c r="C36" s="484"/>
      <c r="D36" s="485"/>
      <c r="E36" s="47" t="s">
        <v>35</v>
      </c>
      <c r="F36" s="10"/>
    </row>
    <row r="37" spans="1:6" s="4" customFormat="1" ht="15" customHeight="1" x14ac:dyDescent="0.2">
      <c r="A37" s="68" t="str">
        <f>+A48</f>
        <v>1.1. Coletor Turno Dia</v>
      </c>
      <c r="B37" s="69"/>
      <c r="C37" s="69"/>
      <c r="D37" s="70"/>
      <c r="E37" s="71">
        <f>C56</f>
        <v>3</v>
      </c>
      <c r="F37" s="10"/>
    </row>
    <row r="38" spans="1:6" s="4" customFormat="1" ht="15" customHeight="1" x14ac:dyDescent="0.2">
      <c r="A38" s="62" t="str">
        <f>+A59</f>
        <v>1.2. Motorista Turno do Dia</v>
      </c>
      <c r="B38" s="61"/>
      <c r="C38" s="61"/>
      <c r="D38" s="72"/>
      <c r="E38" s="65">
        <f>C69</f>
        <v>1</v>
      </c>
      <c r="F38" s="10"/>
    </row>
    <row r="39" spans="1:6" s="4" customFormat="1" x14ac:dyDescent="0.2">
      <c r="A39" s="62" t="str">
        <f>+A72</f>
        <v>1.3. Supervisor Administrativo (Encarregado)</v>
      </c>
      <c r="B39" s="61"/>
      <c r="C39" s="61"/>
      <c r="D39" s="72"/>
      <c r="E39" s="65">
        <f>C78</f>
        <v>1</v>
      </c>
      <c r="F39" s="10"/>
    </row>
    <row r="40" spans="1:6" s="4" customFormat="1" ht="15" customHeight="1" thickBot="1" x14ac:dyDescent="0.25">
      <c r="A40" s="66" t="s">
        <v>54</v>
      </c>
      <c r="B40" s="67"/>
      <c r="C40" s="67"/>
      <c r="D40" s="73"/>
      <c r="E40" s="74">
        <f>SUM(E37:E39)</f>
        <v>5</v>
      </c>
      <c r="F40" s="10"/>
    </row>
    <row r="41" spans="1:6" s="4" customFormat="1" ht="15" customHeight="1" thickBot="1" x14ac:dyDescent="0.25">
      <c r="A41" s="109"/>
      <c r="B41" s="110"/>
      <c r="C41" s="54"/>
      <c r="D41" s="54"/>
      <c r="E41" s="111"/>
      <c r="F41" s="10"/>
    </row>
    <row r="42" spans="1:6" s="4" customFormat="1" ht="15" customHeight="1" x14ac:dyDescent="0.2">
      <c r="A42" s="473" t="s">
        <v>51</v>
      </c>
      <c r="B42" s="474"/>
      <c r="C42" s="474"/>
      <c r="D42" s="474"/>
      <c r="E42" s="47" t="s">
        <v>35</v>
      </c>
      <c r="F42" s="9"/>
    </row>
    <row r="43" spans="1:6" s="4" customFormat="1" ht="15" customHeight="1" thickBot="1" x14ac:dyDescent="0.25">
      <c r="A43" s="112" t="str">
        <f>+A140</f>
        <v>3.1. Veículo Coletor Compactador 15 m³</v>
      </c>
      <c r="B43" s="113"/>
      <c r="C43" s="113"/>
      <c r="D43" s="114"/>
      <c r="E43" s="236">
        <f>C155</f>
        <v>1</v>
      </c>
      <c r="F43" s="9"/>
    </row>
    <row r="44" spans="1:6" s="4" customFormat="1" ht="15" customHeight="1" thickBot="1" x14ac:dyDescent="0.25">
      <c r="A44" s="54"/>
      <c r="B44" s="54"/>
      <c r="C44" s="54"/>
      <c r="D44" s="9"/>
      <c r="E44" s="197"/>
      <c r="F44" s="9"/>
    </row>
    <row r="45" spans="1:6" s="11" customFormat="1" ht="15.75" customHeight="1" thickBot="1" x14ac:dyDescent="0.25">
      <c r="A45" s="204" t="s">
        <v>165</v>
      </c>
      <c r="B45" s="233">
        <f>Horários!F19</f>
        <v>0.40909090909090912</v>
      </c>
      <c r="C45" s="34"/>
      <c r="E45" s="129"/>
    </row>
    <row r="46" spans="1:6" s="4" customFormat="1" ht="15.75" customHeight="1" x14ac:dyDescent="0.2">
      <c r="A46" s="54"/>
      <c r="B46" s="54"/>
      <c r="C46" s="54"/>
      <c r="D46" s="9"/>
      <c r="E46" s="63"/>
      <c r="F46" s="9"/>
    </row>
    <row r="47" spans="1:6" ht="13.15" customHeight="1" x14ac:dyDescent="0.2">
      <c r="A47" s="11" t="s">
        <v>42</v>
      </c>
    </row>
    <row r="48" spans="1:6" ht="13.9" customHeight="1" thickBot="1" x14ac:dyDescent="0.25">
      <c r="A48" s="9" t="s">
        <v>89</v>
      </c>
    </row>
    <row r="49" spans="1:6" ht="13.9" customHeight="1" thickBot="1" x14ac:dyDescent="0.25">
      <c r="A49" s="55" t="s">
        <v>58</v>
      </c>
      <c r="B49" s="56" t="s">
        <v>59</v>
      </c>
      <c r="C49" s="56" t="s">
        <v>35</v>
      </c>
      <c r="D49" s="57" t="s">
        <v>192</v>
      </c>
      <c r="E49" s="57" t="s">
        <v>60</v>
      </c>
      <c r="F49" s="58" t="s">
        <v>61</v>
      </c>
    </row>
    <row r="50" spans="1:6" ht="13.15" customHeight="1" x14ac:dyDescent="0.2">
      <c r="A50" s="13" t="s">
        <v>180</v>
      </c>
      <c r="B50" s="14" t="s">
        <v>6</v>
      </c>
      <c r="C50" s="14">
        <v>1</v>
      </c>
      <c r="D50" s="78">
        <v>1816.57</v>
      </c>
      <c r="E50" s="15">
        <f>C50*D50</f>
        <v>1816.57</v>
      </c>
    </row>
    <row r="51" spans="1:6" ht="13.15" hidden="1" customHeight="1" x14ac:dyDescent="0.2">
      <c r="A51" s="234" t="s">
        <v>262</v>
      </c>
      <c r="B51" s="235" t="s">
        <v>261</v>
      </c>
      <c r="C51" s="17">
        <v>0</v>
      </c>
      <c r="D51" s="75">
        <f>D50/220*2</f>
        <v>16.514272727272726</v>
      </c>
      <c r="E51" s="245">
        <f>C51*D51</f>
        <v>0</v>
      </c>
    </row>
    <row r="52" spans="1:6" x14ac:dyDescent="0.2">
      <c r="A52" s="16" t="s">
        <v>0</v>
      </c>
      <c r="B52" s="17" t="s">
        <v>1</v>
      </c>
      <c r="C52" s="17">
        <v>40</v>
      </c>
      <c r="D52" s="75">
        <f>SUM(E50:E51)</f>
        <v>1816.57</v>
      </c>
      <c r="E52" s="18">
        <f>C52*D52/100</f>
        <v>726.62800000000004</v>
      </c>
    </row>
    <row r="53" spans="1:6" x14ac:dyDescent="0.2">
      <c r="A53" s="98" t="s">
        <v>2</v>
      </c>
      <c r="B53" s="99"/>
      <c r="C53" s="99"/>
      <c r="D53" s="100"/>
      <c r="E53" s="101">
        <f>SUM(E50:E52)</f>
        <v>2543.1979999999999</v>
      </c>
    </row>
    <row r="54" spans="1:6" x14ac:dyDescent="0.2">
      <c r="A54" s="16" t="s">
        <v>3</v>
      </c>
      <c r="B54" s="17" t="s">
        <v>1</v>
      </c>
      <c r="C54" s="118">
        <f>'3.Encargos Sociais'!$C$34*100</f>
        <v>71.639999999999986</v>
      </c>
      <c r="D54" s="18">
        <f>E53</f>
        <v>2543.1979999999999</v>
      </c>
      <c r="E54" s="18">
        <f>D54*C54/100</f>
        <v>1821.9470471999996</v>
      </c>
    </row>
    <row r="55" spans="1:6" x14ac:dyDescent="0.2">
      <c r="A55" s="98" t="s">
        <v>67</v>
      </c>
      <c r="B55" s="99"/>
      <c r="C55" s="99"/>
      <c r="D55" s="100"/>
      <c r="E55" s="101">
        <f>E53+E54</f>
        <v>4365.1450471999997</v>
      </c>
    </row>
    <row r="56" spans="1:6" ht="13.5" thickBot="1" x14ac:dyDescent="0.25">
      <c r="A56" s="16" t="s">
        <v>4</v>
      </c>
      <c r="B56" s="17" t="s">
        <v>5</v>
      </c>
      <c r="C56" s="77">
        <v>3</v>
      </c>
      <c r="D56" s="18">
        <f>E55</f>
        <v>4365.1450471999997</v>
      </c>
      <c r="E56" s="18">
        <f>C56*D56</f>
        <v>13095.435141599999</v>
      </c>
    </row>
    <row r="57" spans="1:6" ht="13.9" customHeight="1" thickBot="1" x14ac:dyDescent="0.25">
      <c r="D57" s="103" t="s">
        <v>164</v>
      </c>
      <c r="E57" s="253">
        <f>$B$45</f>
        <v>0.40909090909090912</v>
      </c>
      <c r="F57" s="104">
        <f>E56*E57</f>
        <v>5357.2234670181815</v>
      </c>
    </row>
    <row r="58" spans="1:6" ht="11.25" customHeight="1" x14ac:dyDescent="0.2"/>
    <row r="59" spans="1:6" ht="13.5" thickBot="1" x14ac:dyDescent="0.25">
      <c r="A59" s="7" t="s">
        <v>292</v>
      </c>
    </row>
    <row r="60" spans="1:6" s="12" customFormat="1" ht="13.15" customHeight="1" thickBot="1" x14ac:dyDescent="0.25">
      <c r="A60" s="55" t="s">
        <v>58</v>
      </c>
      <c r="B60" s="56" t="s">
        <v>59</v>
      </c>
      <c r="C60" s="56" t="s">
        <v>35</v>
      </c>
      <c r="D60" s="57" t="s">
        <v>192</v>
      </c>
      <c r="E60" s="57" t="s">
        <v>60</v>
      </c>
      <c r="F60" s="58" t="s">
        <v>61</v>
      </c>
    </row>
    <row r="61" spans="1:6" x14ac:dyDescent="0.2">
      <c r="A61" s="13" t="s">
        <v>182</v>
      </c>
      <c r="B61" s="14" t="s">
        <v>6</v>
      </c>
      <c r="C61" s="14">
        <v>1</v>
      </c>
      <c r="D61" s="78">
        <v>2350.5500000000002</v>
      </c>
      <c r="E61" s="15">
        <f>C61*D61</f>
        <v>2350.5500000000002</v>
      </c>
    </row>
    <row r="62" spans="1:6" x14ac:dyDescent="0.2">
      <c r="A62" s="13" t="s">
        <v>183</v>
      </c>
      <c r="B62" s="14" t="s">
        <v>6</v>
      </c>
      <c r="C62" s="14">
        <v>1</v>
      </c>
      <c r="D62" s="78">
        <v>1412</v>
      </c>
      <c r="E62" s="15"/>
    </row>
    <row r="63" spans="1:6" x14ac:dyDescent="0.2">
      <c r="A63" s="16" t="s">
        <v>181</v>
      </c>
      <c r="B63" s="17"/>
      <c r="C63" s="77">
        <v>1</v>
      </c>
      <c r="D63" s="18"/>
      <c r="E63" s="18"/>
    </row>
    <row r="64" spans="1:6" x14ac:dyDescent="0.2">
      <c r="A64" s="16" t="s">
        <v>0</v>
      </c>
      <c r="B64" s="17" t="s">
        <v>1</v>
      </c>
      <c r="C64" s="77">
        <v>20</v>
      </c>
      <c r="D64" s="75">
        <f>IF(C63=2,SUM(E61:E62),IF(C63=1,(SUM(E61:E62))*D62/D61,0))</f>
        <v>1412</v>
      </c>
      <c r="E64" s="18">
        <f>C64*D64/100</f>
        <v>282.39999999999998</v>
      </c>
    </row>
    <row r="65" spans="1:8" hidden="1" x14ac:dyDescent="0.2">
      <c r="A65" s="234" t="s">
        <v>262</v>
      </c>
      <c r="B65" s="235" t="s">
        <v>261</v>
      </c>
      <c r="C65" s="247"/>
      <c r="D65" s="75">
        <f>D61/220*2</f>
        <v>21.368636363636366</v>
      </c>
      <c r="E65" s="18">
        <f>C65*D65</f>
        <v>0</v>
      </c>
    </row>
    <row r="66" spans="1:8" s="11" customFormat="1" x14ac:dyDescent="0.2">
      <c r="A66" s="89" t="s">
        <v>2</v>
      </c>
      <c r="B66" s="99"/>
      <c r="C66" s="99"/>
      <c r="D66" s="100"/>
      <c r="E66" s="91">
        <f>SUM(E61:E65)</f>
        <v>2632.9500000000003</v>
      </c>
      <c r="F66" s="43"/>
    </row>
    <row r="67" spans="1:8" x14ac:dyDescent="0.2">
      <c r="A67" s="16" t="s">
        <v>3</v>
      </c>
      <c r="B67" s="17" t="s">
        <v>1</v>
      </c>
      <c r="C67" s="118">
        <f>'3.Encargos Sociais'!$C$34*100</f>
        <v>71.639999999999986</v>
      </c>
      <c r="D67" s="18">
        <f>E66</f>
        <v>2632.9500000000003</v>
      </c>
      <c r="E67" s="18">
        <f>D67*C67/100</f>
        <v>1886.2453799999996</v>
      </c>
    </row>
    <row r="68" spans="1:8" s="11" customFormat="1" x14ac:dyDescent="0.2">
      <c r="A68" s="89" t="s">
        <v>200</v>
      </c>
      <c r="B68" s="210"/>
      <c r="C68" s="210"/>
      <c r="D68" s="211"/>
      <c r="E68" s="91">
        <f>E66+E67</f>
        <v>4519.1953800000001</v>
      </c>
      <c r="F68" s="43"/>
    </row>
    <row r="69" spans="1:8" ht="13.5" thickBot="1" x14ac:dyDescent="0.25">
      <c r="A69" s="16" t="s">
        <v>4</v>
      </c>
      <c r="B69" s="17" t="s">
        <v>5</v>
      </c>
      <c r="C69" s="77">
        <v>1</v>
      </c>
      <c r="D69" s="18">
        <f>E68</f>
        <v>4519.1953800000001</v>
      </c>
      <c r="E69" s="18">
        <f>C69*D69</f>
        <v>4519.1953800000001</v>
      </c>
    </row>
    <row r="70" spans="1:8" ht="13.5" thickBot="1" x14ac:dyDescent="0.25">
      <c r="A70" s="7"/>
      <c r="D70" s="103" t="s">
        <v>164</v>
      </c>
      <c r="E70" s="253">
        <f>Horários!F31</f>
        <v>0.61363636363636365</v>
      </c>
      <c r="F70" s="104">
        <f>E69*E70</f>
        <v>2773.1426195454546</v>
      </c>
    </row>
    <row r="71" spans="1:8" x14ac:dyDescent="0.2">
      <c r="A71" s="7"/>
      <c r="D71" s="103"/>
      <c r="E71" s="54"/>
    </row>
    <row r="72" spans="1:8" ht="13.5" thickBot="1" x14ac:dyDescent="0.25">
      <c r="A72" s="7" t="s">
        <v>294</v>
      </c>
    </row>
    <row r="73" spans="1:8" ht="13.5" thickBot="1" x14ac:dyDescent="0.25">
      <c r="A73" s="55" t="s">
        <v>58</v>
      </c>
      <c r="B73" s="56" t="s">
        <v>59</v>
      </c>
      <c r="C73" s="56" t="s">
        <v>35</v>
      </c>
      <c r="D73" s="57" t="s">
        <v>192</v>
      </c>
      <c r="E73" s="57" t="s">
        <v>60</v>
      </c>
      <c r="F73" s="58" t="s">
        <v>61</v>
      </c>
    </row>
    <row r="74" spans="1:8" x14ac:dyDescent="0.2">
      <c r="A74" s="13" t="s">
        <v>180</v>
      </c>
      <c r="B74" s="14" t="s">
        <v>6</v>
      </c>
      <c r="C74" s="14">
        <v>1</v>
      </c>
      <c r="D74" s="78">
        <v>3198.46</v>
      </c>
      <c r="E74" s="15">
        <f>C74*D74</f>
        <v>3198.46</v>
      </c>
      <c r="H74" s="7"/>
    </row>
    <row r="75" spans="1:8" s="11" customFormat="1" x14ac:dyDescent="0.2">
      <c r="A75" s="98" t="s">
        <v>2</v>
      </c>
      <c r="B75" s="99"/>
      <c r="C75" s="99"/>
      <c r="D75" s="100"/>
      <c r="E75" s="101">
        <f>SUM(E74:E74)</f>
        <v>3198.46</v>
      </c>
      <c r="F75" s="43"/>
    </row>
    <row r="76" spans="1:8" x14ac:dyDescent="0.2">
      <c r="A76" s="16" t="s">
        <v>3</v>
      </c>
      <c r="B76" s="17" t="s">
        <v>1</v>
      </c>
      <c r="C76" s="118">
        <f>'3.Encargos Sociais'!$C$34*100</f>
        <v>71.639999999999986</v>
      </c>
      <c r="D76" s="18">
        <f>E75</f>
        <v>3198.46</v>
      </c>
      <c r="E76" s="18">
        <f>D76*C76/100</f>
        <v>2291.3767439999997</v>
      </c>
    </row>
    <row r="77" spans="1:8" s="11" customFormat="1" x14ac:dyDescent="0.2">
      <c r="A77" s="98" t="s">
        <v>226</v>
      </c>
      <c r="B77" s="99"/>
      <c r="C77" s="99"/>
      <c r="D77" s="100"/>
      <c r="E77" s="101">
        <f>E75+E76</f>
        <v>5489.8367440000002</v>
      </c>
      <c r="F77" s="43"/>
    </row>
    <row r="78" spans="1:8" ht="13.5" thickBot="1" x14ac:dyDescent="0.25">
      <c r="A78" s="16" t="s">
        <v>4</v>
      </c>
      <c r="B78" s="17" t="s">
        <v>5</v>
      </c>
      <c r="C78" s="77">
        <v>1</v>
      </c>
      <c r="D78" s="18">
        <f>E77</f>
        <v>5489.8367440000002</v>
      </c>
      <c r="E78" s="18">
        <f>C78*D78</f>
        <v>5489.8367440000002</v>
      </c>
    </row>
    <row r="79" spans="1:8" ht="13.5" thickBot="1" x14ac:dyDescent="0.25">
      <c r="A79" s="7" t="s">
        <v>347</v>
      </c>
      <c r="D79" s="103" t="s">
        <v>164</v>
      </c>
      <c r="E79" s="253">
        <f>6/44</f>
        <v>0.13636363636363635</v>
      </c>
      <c r="F79" s="104">
        <f>E78*E79</f>
        <v>748.61410145454545</v>
      </c>
    </row>
    <row r="80" spans="1:8" x14ac:dyDescent="0.2">
      <c r="A80" s="7"/>
      <c r="D80" s="103"/>
      <c r="E80" s="54"/>
    </row>
    <row r="81" spans="1:8" ht="13.5" thickBot="1" x14ac:dyDescent="0.25">
      <c r="A81" s="7" t="s">
        <v>295</v>
      </c>
      <c r="B81" s="82"/>
      <c r="D81" s="9"/>
      <c r="E81" s="9"/>
    </row>
    <row r="82" spans="1:8" ht="13.5" thickBot="1" x14ac:dyDescent="0.25">
      <c r="A82" s="55" t="s">
        <v>58</v>
      </c>
      <c r="B82" s="56" t="s">
        <v>59</v>
      </c>
      <c r="C82" s="56" t="s">
        <v>35</v>
      </c>
      <c r="D82" s="57" t="s">
        <v>192</v>
      </c>
      <c r="E82" s="57" t="s">
        <v>60</v>
      </c>
      <c r="F82" s="58" t="s">
        <v>61</v>
      </c>
    </row>
    <row r="83" spans="1:8" x14ac:dyDescent="0.2">
      <c r="A83" s="16" t="s">
        <v>83</v>
      </c>
      <c r="B83" s="17" t="s">
        <v>31</v>
      </c>
      <c r="C83" s="83">
        <v>1</v>
      </c>
      <c r="D83" s="81">
        <v>5</v>
      </c>
      <c r="E83" s="18"/>
    </row>
    <row r="84" spans="1:8" x14ac:dyDescent="0.2">
      <c r="A84" s="16" t="s">
        <v>84</v>
      </c>
      <c r="B84" s="17" t="s">
        <v>85</v>
      </c>
      <c r="C84" s="80">
        <v>13</v>
      </c>
      <c r="D84" s="18"/>
      <c r="E84" s="18"/>
    </row>
    <row r="85" spans="1:8" x14ac:dyDescent="0.2">
      <c r="A85" s="16" t="s">
        <v>68</v>
      </c>
      <c r="B85" s="17" t="s">
        <v>7</v>
      </c>
      <c r="C85" s="36">
        <f>C84*C56*2</f>
        <v>78</v>
      </c>
      <c r="D85" s="415">
        <f>D83-(E50/50*0.06)</f>
        <v>2.8201160000000001</v>
      </c>
      <c r="E85" s="18">
        <f>IFERROR(C85*D85,"-")</f>
        <v>219.96904800000002</v>
      </c>
    </row>
    <row r="86" spans="1:8" ht="13.5" thickBot="1" x14ac:dyDescent="0.25">
      <c r="A86" s="13" t="s">
        <v>39</v>
      </c>
      <c r="B86" s="14" t="s">
        <v>7</v>
      </c>
      <c r="C86" s="36">
        <f>C84*C69*2</f>
        <v>26</v>
      </c>
      <c r="D86" s="415">
        <f>D83-(E61/50*0.06)</f>
        <v>2.1793399999999998</v>
      </c>
      <c r="E86" s="15">
        <f>IFERROR(C86*D86,"-")</f>
        <v>56.662839999999996</v>
      </c>
    </row>
    <row r="87" spans="1:8" ht="13.5" thickBot="1" x14ac:dyDescent="0.25">
      <c r="A87" s="7" t="s">
        <v>268</v>
      </c>
      <c r="F87" s="22">
        <f>SUM(E85:E86)</f>
        <v>276.631888</v>
      </c>
    </row>
    <row r="88" spans="1:8" ht="11.25" customHeight="1" x14ac:dyDescent="0.2"/>
    <row r="89" spans="1:8" ht="13.5" thickBot="1" x14ac:dyDescent="0.25">
      <c r="A89" s="7" t="s">
        <v>352</v>
      </c>
      <c r="F89" s="23"/>
    </row>
    <row r="90" spans="1:8" ht="13.5" thickBot="1" x14ac:dyDescent="0.25">
      <c r="A90" s="55" t="s">
        <v>58</v>
      </c>
      <c r="B90" s="56" t="s">
        <v>59</v>
      </c>
      <c r="C90" s="56" t="s">
        <v>35</v>
      </c>
      <c r="D90" s="57" t="s">
        <v>192</v>
      </c>
      <c r="E90" s="57" t="s">
        <v>60</v>
      </c>
      <c r="F90" s="58" t="s">
        <v>61</v>
      </c>
    </row>
    <row r="91" spans="1:8" x14ac:dyDescent="0.2">
      <c r="A91" s="16" t="str">
        <f>+A85</f>
        <v>Coletor</v>
      </c>
      <c r="B91" s="17" t="s">
        <v>8</v>
      </c>
      <c r="C91" s="88">
        <f>(C56)*C84</f>
        <v>39</v>
      </c>
      <c r="D91" s="240">
        <f>23.68*0.81</f>
        <v>19.180800000000001</v>
      </c>
      <c r="E91" s="49">
        <f>C91*D91</f>
        <v>748.05120000000011</v>
      </c>
      <c r="F91" s="23"/>
      <c r="H91" s="76"/>
    </row>
    <row r="92" spans="1:8" ht="13.5" thickBot="1" x14ac:dyDescent="0.25">
      <c r="A92" s="16" t="str">
        <f>A86</f>
        <v>Motorista</v>
      </c>
      <c r="B92" s="17" t="s">
        <v>8</v>
      </c>
      <c r="C92" s="88">
        <f>(C69)*C84</f>
        <v>13</v>
      </c>
      <c r="D92" s="240">
        <f>16.52*0.81</f>
        <v>13.3812</v>
      </c>
      <c r="E92" s="49">
        <f>C92*D92</f>
        <v>173.9556</v>
      </c>
      <c r="F92" s="23"/>
      <c r="H92" s="76"/>
    </row>
    <row r="93" spans="1:8" ht="13.5" thickBot="1" x14ac:dyDescent="0.25">
      <c r="A93" s="7"/>
      <c r="F93" s="22">
        <f>SUM(E91:E92)</f>
        <v>922.00680000000011</v>
      </c>
    </row>
    <row r="94" spans="1:8" x14ac:dyDescent="0.2">
      <c r="A94" s="7"/>
    </row>
    <row r="95" spans="1:8" ht="13.5" thickBot="1" x14ac:dyDescent="0.25">
      <c r="A95" s="7" t="s">
        <v>351</v>
      </c>
      <c r="B95" s="7"/>
      <c r="C95" s="7"/>
      <c r="D95" s="416"/>
      <c r="E95" s="416"/>
      <c r="F95" s="23"/>
    </row>
    <row r="96" spans="1:8" ht="13.5" thickBot="1" x14ac:dyDescent="0.25">
      <c r="A96" s="55" t="s">
        <v>58</v>
      </c>
      <c r="B96" s="56" t="s">
        <v>59</v>
      </c>
      <c r="C96" s="56" t="s">
        <v>35</v>
      </c>
      <c r="D96" s="57" t="s">
        <v>192</v>
      </c>
      <c r="E96" s="57" t="s">
        <v>60</v>
      </c>
      <c r="F96" s="58" t="s">
        <v>61</v>
      </c>
    </row>
    <row r="97" spans="1:6" x14ac:dyDescent="0.2">
      <c r="A97" s="234" t="s">
        <v>350</v>
      </c>
      <c r="B97" s="235" t="s">
        <v>349</v>
      </c>
      <c r="C97" s="417">
        <v>1</v>
      </c>
      <c r="D97" s="240">
        <v>99</v>
      </c>
      <c r="E97" s="418">
        <f>C97*D97</f>
        <v>99</v>
      </c>
      <c r="F97" s="23"/>
    </row>
    <row r="98" spans="1:6" ht="13.5" thickBot="1" x14ac:dyDescent="0.25">
      <c r="A98" s="234" t="s">
        <v>348</v>
      </c>
      <c r="B98" s="235" t="s">
        <v>349</v>
      </c>
      <c r="C98" s="417">
        <v>1</v>
      </c>
      <c r="D98" s="240">
        <f>125.35*0.8</f>
        <v>100.28</v>
      </c>
      <c r="E98" s="418">
        <f>C98*D98</f>
        <v>100.28</v>
      </c>
      <c r="F98" s="23"/>
    </row>
    <row r="99" spans="1:6" ht="13.5" thickBot="1" x14ac:dyDescent="0.25">
      <c r="A99" s="7"/>
      <c r="B99" s="7"/>
      <c r="C99" s="7"/>
      <c r="D99" s="419" t="s">
        <v>164</v>
      </c>
      <c r="E99" s="420">
        <f>E70</f>
        <v>0.61363636363636365</v>
      </c>
      <c r="F99" s="22">
        <f>SUM(E97:E98)*E99</f>
        <v>122.28545454545454</v>
      </c>
    </row>
    <row r="100" spans="1:6" x14ac:dyDescent="0.2">
      <c r="A100" s="7"/>
    </row>
    <row r="101" spans="1:6" ht="13.5" thickBot="1" x14ac:dyDescent="0.25">
      <c r="A101" s="7" t="s">
        <v>353</v>
      </c>
      <c r="F101" s="23"/>
    </row>
    <row r="102" spans="1:6" ht="13.5" thickBot="1" x14ac:dyDescent="0.25">
      <c r="A102" s="55" t="s">
        <v>58</v>
      </c>
      <c r="B102" s="56" t="s">
        <v>59</v>
      </c>
      <c r="C102" s="56" t="s">
        <v>35</v>
      </c>
      <c r="D102" s="57" t="s">
        <v>192</v>
      </c>
      <c r="E102" s="57" t="s">
        <v>60</v>
      </c>
      <c r="F102" s="58" t="s">
        <v>61</v>
      </c>
    </row>
    <row r="103" spans="1:6" ht="13.5" thickBot="1" x14ac:dyDescent="0.25">
      <c r="A103" s="234" t="s">
        <v>289</v>
      </c>
      <c r="B103" s="17" t="s">
        <v>8</v>
      </c>
      <c r="C103" s="88">
        <f>C56</f>
        <v>3</v>
      </c>
      <c r="D103" s="240">
        <v>19.420000000000002</v>
      </c>
      <c r="E103" s="49">
        <f>C103*D103</f>
        <v>58.260000000000005</v>
      </c>
      <c r="F103" s="23"/>
    </row>
    <row r="104" spans="1:6" ht="13.5" thickBot="1" x14ac:dyDescent="0.25">
      <c r="D104" s="103" t="s">
        <v>164</v>
      </c>
      <c r="E104" s="253">
        <v>1</v>
      </c>
      <c r="F104" s="22">
        <f>SUM(E103:E103)*E104</f>
        <v>58.260000000000005</v>
      </c>
    </row>
    <row r="105" spans="1:6" ht="13.5" thickBot="1" x14ac:dyDescent="0.25"/>
    <row r="106" spans="1:6" ht="13.5" thickBot="1" x14ac:dyDescent="0.25">
      <c r="A106" s="24" t="s">
        <v>86</v>
      </c>
      <c r="B106" s="25"/>
      <c r="C106" s="25"/>
      <c r="D106" s="26"/>
      <c r="E106" s="27"/>
      <c r="F106" s="22">
        <f>F104+F93+F87+F79+F70+F57+F99</f>
        <v>10258.164330563635</v>
      </c>
    </row>
    <row r="108" spans="1:6" x14ac:dyDescent="0.2">
      <c r="A108" s="11" t="s">
        <v>40</v>
      </c>
    </row>
    <row r="109" spans="1:6" ht="13.9" customHeight="1" thickBot="1" x14ac:dyDescent="0.25">
      <c r="A109" s="11" t="s">
        <v>166</v>
      </c>
    </row>
    <row r="110" spans="1:6" ht="27.75" customHeight="1" thickBot="1" x14ac:dyDescent="0.25">
      <c r="A110" s="55" t="s">
        <v>58</v>
      </c>
      <c r="B110" s="56" t="s">
        <v>59</v>
      </c>
      <c r="C110" s="212" t="s">
        <v>201</v>
      </c>
      <c r="D110" s="57" t="s">
        <v>192</v>
      </c>
      <c r="E110" s="57" t="s">
        <v>60</v>
      </c>
      <c r="F110" s="58" t="s">
        <v>61</v>
      </c>
    </row>
    <row r="111" spans="1:6" ht="13.15" customHeight="1" x14ac:dyDescent="0.2">
      <c r="A111" s="237" t="s">
        <v>62</v>
      </c>
      <c r="B111" s="238" t="s">
        <v>8</v>
      </c>
      <c r="C111" s="249">
        <v>12</v>
      </c>
      <c r="D111" s="239">
        <v>160</v>
      </c>
      <c r="E111" s="15">
        <f t="shared" ref="E111:E122" si="1">IFERROR(D111/C111,0)</f>
        <v>13.333333333333334</v>
      </c>
    </row>
    <row r="112" spans="1:6" ht="13.15" customHeight="1" x14ac:dyDescent="0.2">
      <c r="A112" s="16" t="s">
        <v>26</v>
      </c>
      <c r="B112" s="17" t="s">
        <v>8</v>
      </c>
      <c r="C112" s="249">
        <v>6</v>
      </c>
      <c r="D112" s="239">
        <v>70</v>
      </c>
      <c r="E112" s="15">
        <f t="shared" ref="E112:E114" si="2">IFERROR(D112/C112,0)</f>
        <v>11.666666666666666</v>
      </c>
    </row>
    <row r="113" spans="1:6" x14ac:dyDescent="0.2">
      <c r="A113" s="234" t="s">
        <v>354</v>
      </c>
      <c r="B113" s="235" t="s">
        <v>8</v>
      </c>
      <c r="C113" s="249">
        <v>4</v>
      </c>
      <c r="D113" s="421">
        <v>43</v>
      </c>
      <c r="E113" s="415">
        <f t="shared" si="2"/>
        <v>10.75</v>
      </c>
    </row>
    <row r="114" spans="1:6" x14ac:dyDescent="0.2">
      <c r="A114" s="234" t="s">
        <v>355</v>
      </c>
      <c r="B114" s="235" t="s">
        <v>8</v>
      </c>
      <c r="C114" s="249">
        <v>4</v>
      </c>
      <c r="D114" s="421">
        <v>40</v>
      </c>
      <c r="E114" s="415">
        <f t="shared" si="2"/>
        <v>10</v>
      </c>
    </row>
    <row r="115" spans="1:6" x14ac:dyDescent="0.2">
      <c r="A115" s="234" t="s">
        <v>224</v>
      </c>
      <c r="B115" s="17" t="s">
        <v>8</v>
      </c>
      <c r="C115" s="248">
        <v>6</v>
      </c>
      <c r="D115" s="239">
        <v>48</v>
      </c>
      <c r="E115" s="15">
        <f t="shared" ref="E115" si="3">IFERROR(D115/C115,0)</f>
        <v>8</v>
      </c>
    </row>
    <row r="116" spans="1:6" ht="13.15" customHeight="1" x14ac:dyDescent="0.2">
      <c r="A116" s="16" t="s">
        <v>28</v>
      </c>
      <c r="B116" s="17" t="s">
        <v>8</v>
      </c>
      <c r="C116" s="248">
        <v>6</v>
      </c>
      <c r="D116" s="239">
        <v>25</v>
      </c>
      <c r="E116" s="15">
        <f t="shared" si="1"/>
        <v>4.166666666666667</v>
      </c>
    </row>
    <row r="117" spans="1:6" ht="13.9" customHeight="1" x14ac:dyDescent="0.2">
      <c r="A117" s="234" t="s">
        <v>356</v>
      </c>
      <c r="B117" s="17" t="s">
        <v>43</v>
      </c>
      <c r="C117" s="248">
        <v>6</v>
      </c>
      <c r="D117" s="239">
        <v>65</v>
      </c>
      <c r="E117" s="15">
        <f t="shared" si="1"/>
        <v>10.833333333333334</v>
      </c>
    </row>
    <row r="118" spans="1:6" ht="13.15" customHeight="1" x14ac:dyDescent="0.2">
      <c r="A118" s="16" t="s">
        <v>87</v>
      </c>
      <c r="B118" s="17" t="s">
        <v>43</v>
      </c>
      <c r="C118" s="248">
        <v>2</v>
      </c>
      <c r="D118" s="239">
        <v>12</v>
      </c>
      <c r="E118" s="15">
        <f t="shared" si="1"/>
        <v>6</v>
      </c>
    </row>
    <row r="119" spans="1:6" x14ac:dyDescent="0.2">
      <c r="A119" s="16" t="s">
        <v>63</v>
      </c>
      <c r="B119" s="17" t="s">
        <v>8</v>
      </c>
      <c r="C119" s="248">
        <v>6</v>
      </c>
      <c r="D119" s="239">
        <v>50</v>
      </c>
      <c r="E119" s="15">
        <f t="shared" si="1"/>
        <v>8.3333333333333339</v>
      </c>
    </row>
    <row r="120" spans="1:6" s="1" customFormat="1" x14ac:dyDescent="0.2">
      <c r="A120" s="2" t="s">
        <v>9</v>
      </c>
      <c r="B120" s="3" t="s">
        <v>8</v>
      </c>
      <c r="C120" s="248">
        <v>6</v>
      </c>
      <c r="D120" s="239">
        <v>32</v>
      </c>
      <c r="E120" s="15">
        <f t="shared" si="1"/>
        <v>5.333333333333333</v>
      </c>
      <c r="F120" s="37"/>
    </row>
    <row r="121" spans="1:6" x14ac:dyDescent="0.2">
      <c r="A121" s="16" t="s">
        <v>29</v>
      </c>
      <c r="B121" s="17" t="s">
        <v>43</v>
      </c>
      <c r="C121" s="248">
        <v>0.5</v>
      </c>
      <c r="D121" s="239">
        <v>10</v>
      </c>
      <c r="E121" s="15">
        <f t="shared" si="1"/>
        <v>20</v>
      </c>
    </row>
    <row r="122" spans="1:6" ht="13.15" customHeight="1" x14ac:dyDescent="0.2">
      <c r="A122" s="16" t="s">
        <v>57</v>
      </c>
      <c r="B122" s="17" t="s">
        <v>44</v>
      </c>
      <c r="C122" s="248">
        <v>1</v>
      </c>
      <c r="D122" s="239">
        <v>25</v>
      </c>
      <c r="E122" s="15">
        <f t="shared" si="1"/>
        <v>25</v>
      </c>
    </row>
    <row r="123" spans="1:6" ht="13.5" thickBot="1" x14ac:dyDescent="0.25">
      <c r="A123" s="16" t="s">
        <v>4</v>
      </c>
      <c r="B123" s="17" t="s">
        <v>5</v>
      </c>
      <c r="C123" s="64">
        <f>E37</f>
        <v>3</v>
      </c>
      <c r="D123" s="18">
        <f>+SUM(E111:E122)</f>
        <v>133.41666666666666</v>
      </c>
      <c r="E123" s="18">
        <f t="shared" ref="E123" si="4">C123*D123</f>
        <v>400.25</v>
      </c>
    </row>
    <row r="124" spans="1:6" ht="13.5" thickBot="1" x14ac:dyDescent="0.25">
      <c r="D124" s="103" t="s">
        <v>164</v>
      </c>
      <c r="E124" s="253">
        <f>$B$45</f>
        <v>0.40909090909090912</v>
      </c>
      <c r="F124" s="104">
        <f>E123*E124</f>
        <v>163.73863636363637</v>
      </c>
    </row>
    <row r="125" spans="1:6" ht="11.25" customHeight="1" x14ac:dyDescent="0.2"/>
    <row r="126" spans="1:6" ht="13.9" customHeight="1" thickBot="1" x14ac:dyDescent="0.25">
      <c r="A126" s="9" t="s">
        <v>167</v>
      </c>
    </row>
    <row r="127" spans="1:6" ht="24.75" thickBot="1" x14ac:dyDescent="0.25">
      <c r="A127" s="55" t="s">
        <v>58</v>
      </c>
      <c r="B127" s="56" t="s">
        <v>59</v>
      </c>
      <c r="C127" s="212" t="s">
        <v>201</v>
      </c>
      <c r="D127" s="57" t="s">
        <v>192</v>
      </c>
      <c r="E127" s="57" t="s">
        <v>60</v>
      </c>
      <c r="F127" s="58" t="s">
        <v>61</v>
      </c>
    </row>
    <row r="128" spans="1:6" x14ac:dyDescent="0.2">
      <c r="A128" s="237" t="s">
        <v>62</v>
      </c>
      <c r="B128" s="238" t="s">
        <v>8</v>
      </c>
      <c r="C128" s="249">
        <v>12</v>
      </c>
      <c r="D128" s="239">
        <f>D111</f>
        <v>160</v>
      </c>
      <c r="E128" s="15">
        <f t="shared" ref="E128:E133" si="5">IFERROR(D128/C128,0)</f>
        <v>13.333333333333334</v>
      </c>
    </row>
    <row r="129" spans="1:6" x14ac:dyDescent="0.2">
      <c r="A129" s="16" t="s">
        <v>26</v>
      </c>
      <c r="B129" s="17" t="s">
        <v>8</v>
      </c>
      <c r="C129" s="248">
        <v>6</v>
      </c>
      <c r="D129" s="78">
        <f>D112</f>
        <v>70</v>
      </c>
      <c r="E129" s="15">
        <f t="shared" si="5"/>
        <v>11.666666666666666</v>
      </c>
    </row>
    <row r="130" spans="1:6" x14ac:dyDescent="0.2">
      <c r="A130" s="16" t="s">
        <v>27</v>
      </c>
      <c r="B130" s="17" t="s">
        <v>8</v>
      </c>
      <c r="C130" s="248">
        <v>4</v>
      </c>
      <c r="D130" s="78">
        <f>D113</f>
        <v>43</v>
      </c>
      <c r="E130" s="15">
        <f t="shared" si="5"/>
        <v>10.75</v>
      </c>
    </row>
    <row r="131" spans="1:6" x14ac:dyDescent="0.2">
      <c r="A131" s="234" t="s">
        <v>356</v>
      </c>
      <c r="B131" s="17" t="s">
        <v>43</v>
      </c>
      <c r="C131" s="248">
        <v>4</v>
      </c>
      <c r="D131" s="78">
        <f>D117</f>
        <v>65</v>
      </c>
      <c r="E131" s="15">
        <f t="shared" si="5"/>
        <v>16.25</v>
      </c>
    </row>
    <row r="132" spans="1:6" x14ac:dyDescent="0.2">
      <c r="A132" s="16" t="s">
        <v>63</v>
      </c>
      <c r="B132" s="17" t="s">
        <v>8</v>
      </c>
      <c r="C132" s="248">
        <v>6</v>
      </c>
      <c r="D132" s="78">
        <f>D119</f>
        <v>50</v>
      </c>
      <c r="E132" s="15">
        <f t="shared" si="5"/>
        <v>8.3333333333333339</v>
      </c>
    </row>
    <row r="133" spans="1:6" x14ac:dyDescent="0.2">
      <c r="A133" s="16" t="s">
        <v>57</v>
      </c>
      <c r="B133" s="17" t="s">
        <v>44</v>
      </c>
      <c r="C133" s="248">
        <v>2</v>
      </c>
      <c r="D133" s="78">
        <f>D122</f>
        <v>25</v>
      </c>
      <c r="E133" s="15">
        <f t="shared" si="5"/>
        <v>12.5</v>
      </c>
    </row>
    <row r="134" spans="1:6" ht="13.5" thickBot="1" x14ac:dyDescent="0.25">
      <c r="A134" s="16" t="s">
        <v>4</v>
      </c>
      <c r="B134" s="17" t="s">
        <v>5</v>
      </c>
      <c r="C134" s="64">
        <f>C69</f>
        <v>1</v>
      </c>
      <c r="D134" s="18">
        <f>+SUM(E128:E133)</f>
        <v>72.833333333333343</v>
      </c>
      <c r="E134" s="18">
        <f t="shared" ref="E134" si="6">C134*D134</f>
        <v>72.833333333333343</v>
      </c>
    </row>
    <row r="135" spans="1:6" ht="13.5" thickBot="1" x14ac:dyDescent="0.25">
      <c r="D135" s="103" t="s">
        <v>164</v>
      </c>
      <c r="E135" s="253">
        <f>E70</f>
        <v>0.61363636363636365</v>
      </c>
      <c r="F135" s="104">
        <f>E134*E135</f>
        <v>44.693181818181827</v>
      </c>
    </row>
    <row r="136" spans="1:6" ht="11.25" customHeight="1" thickBot="1" x14ac:dyDescent="0.25"/>
    <row r="137" spans="1:6" ht="13.5" thickBot="1" x14ac:dyDescent="0.25">
      <c r="A137" s="24" t="s">
        <v>168</v>
      </c>
      <c r="B137" s="28"/>
      <c r="C137" s="28"/>
      <c r="D137" s="29"/>
      <c r="E137" s="30"/>
      <c r="F137" s="21">
        <f>+F124+F135</f>
        <v>208.43181818181819</v>
      </c>
    </row>
    <row r="138" spans="1:6" ht="11.25" customHeight="1" x14ac:dyDescent="0.2"/>
    <row r="139" spans="1:6" x14ac:dyDescent="0.2">
      <c r="A139" s="11" t="s">
        <v>49</v>
      </c>
    </row>
    <row r="140" spans="1:6" x14ac:dyDescent="0.2">
      <c r="A140" s="7" t="s">
        <v>267</v>
      </c>
    </row>
    <row r="141" spans="1:6" ht="13.5" thickBot="1" x14ac:dyDescent="0.25">
      <c r="A141" s="93" t="s">
        <v>41</v>
      </c>
    </row>
    <row r="142" spans="1:6" ht="13.5" thickBot="1" x14ac:dyDescent="0.25">
      <c r="A142" s="55" t="s">
        <v>58</v>
      </c>
      <c r="B142" s="56" t="s">
        <v>59</v>
      </c>
      <c r="C142" s="56" t="s">
        <v>35</v>
      </c>
      <c r="D142" s="57" t="s">
        <v>192</v>
      </c>
      <c r="E142" s="57" t="s">
        <v>60</v>
      </c>
      <c r="F142" s="58" t="s">
        <v>61</v>
      </c>
    </row>
    <row r="143" spans="1:6" x14ac:dyDescent="0.2">
      <c r="A143" s="13" t="s">
        <v>96</v>
      </c>
      <c r="B143" s="14" t="s">
        <v>8</v>
      </c>
      <c r="C143" s="14">
        <v>1</v>
      </c>
      <c r="D143" s="239">
        <v>340000</v>
      </c>
      <c r="E143" s="15">
        <f>C143*D143</f>
        <v>340000</v>
      </c>
    </row>
    <row r="144" spans="1:6" x14ac:dyDescent="0.2">
      <c r="A144" s="16" t="s">
        <v>90</v>
      </c>
      <c r="B144" s="17" t="s">
        <v>91</v>
      </c>
      <c r="C144" s="77">
        <v>10</v>
      </c>
      <c r="D144" s="75"/>
      <c r="E144" s="18"/>
    </row>
    <row r="145" spans="1:6" x14ac:dyDescent="0.2">
      <c r="A145" s="16" t="s">
        <v>175</v>
      </c>
      <c r="B145" s="17" t="s">
        <v>91</v>
      </c>
      <c r="C145" s="77">
        <v>0</v>
      </c>
      <c r="D145" s="18"/>
      <c r="E145" s="18"/>
      <c r="F145" s="20"/>
    </row>
    <row r="146" spans="1:6" x14ac:dyDescent="0.2">
      <c r="A146" s="16" t="s">
        <v>94</v>
      </c>
      <c r="B146" s="17" t="s">
        <v>1</v>
      </c>
      <c r="C146" s="118">
        <f>IFERROR(VLOOKUP(C144,'5. Depreciação'!A3:B17,2,FALSE),0)</f>
        <v>65.180000000000007</v>
      </c>
      <c r="D146" s="18">
        <f>E143</f>
        <v>340000</v>
      </c>
      <c r="E146" s="18">
        <f>C146*D146/100</f>
        <v>221612.00000000003</v>
      </c>
    </row>
    <row r="147" spans="1:6" ht="13.5" thickBot="1" x14ac:dyDescent="0.25">
      <c r="A147" s="218" t="s">
        <v>45</v>
      </c>
      <c r="B147" s="219" t="s">
        <v>6</v>
      </c>
      <c r="C147" s="219">
        <f>C144*12</f>
        <v>120</v>
      </c>
      <c r="D147" s="220">
        <f>IF(C145&lt;=C144,E146,0)</f>
        <v>221612.00000000003</v>
      </c>
      <c r="E147" s="220">
        <f>IFERROR(D147/C147,0)</f>
        <v>1846.7666666666669</v>
      </c>
    </row>
    <row r="148" spans="1:6" ht="13.5" thickTop="1" x14ac:dyDescent="0.2">
      <c r="A148" s="13" t="s">
        <v>95</v>
      </c>
      <c r="B148" s="14" t="s">
        <v>8</v>
      </c>
      <c r="C148" s="14">
        <f>C143</f>
        <v>1</v>
      </c>
      <c r="D148" s="78">
        <v>140000</v>
      </c>
      <c r="E148" s="15">
        <f>C148*D148</f>
        <v>140000</v>
      </c>
    </row>
    <row r="149" spans="1:6" x14ac:dyDescent="0.2">
      <c r="A149" s="16" t="s">
        <v>92</v>
      </c>
      <c r="B149" s="17" t="s">
        <v>91</v>
      </c>
      <c r="C149" s="77">
        <v>10</v>
      </c>
      <c r="D149" s="18"/>
      <c r="E149" s="18"/>
    </row>
    <row r="150" spans="1:6" x14ac:dyDescent="0.2">
      <c r="A150" s="16" t="s">
        <v>176</v>
      </c>
      <c r="B150" s="17" t="s">
        <v>91</v>
      </c>
      <c r="C150" s="77">
        <v>0</v>
      </c>
      <c r="D150" s="18"/>
      <c r="E150" s="18"/>
      <c r="F150" s="20"/>
    </row>
    <row r="151" spans="1:6" x14ac:dyDescent="0.2">
      <c r="A151" s="16" t="s">
        <v>93</v>
      </c>
      <c r="B151" s="17" t="s">
        <v>1</v>
      </c>
      <c r="C151" s="119">
        <f>IFERROR(VLOOKUP(C149,'5. Depreciação'!A3:B17,2,FALSE),0)</f>
        <v>65.180000000000007</v>
      </c>
      <c r="D151" s="18">
        <f>E148</f>
        <v>140000</v>
      </c>
      <c r="E151" s="18">
        <f>C151*D151/100</f>
        <v>91252.000000000015</v>
      </c>
    </row>
    <row r="152" spans="1:6" x14ac:dyDescent="0.2">
      <c r="A152" s="89" t="s">
        <v>97</v>
      </c>
      <c r="B152" s="90" t="s">
        <v>6</v>
      </c>
      <c r="C152" s="90">
        <f>C149*12</f>
        <v>120</v>
      </c>
      <c r="D152" s="91">
        <f>IF(C150&lt;=C149,E151,0)</f>
        <v>91252.000000000015</v>
      </c>
      <c r="E152" s="91">
        <f>IFERROR(D152/C152,0)</f>
        <v>760.43333333333351</v>
      </c>
    </row>
    <row r="153" spans="1:6" x14ac:dyDescent="0.2">
      <c r="A153" s="89" t="s">
        <v>357</v>
      </c>
      <c r="B153" s="90" t="s">
        <v>6</v>
      </c>
      <c r="C153" s="90">
        <v>1</v>
      </c>
      <c r="D153" s="91">
        <f>IF(C151&lt;=C150,E152,0)</f>
        <v>0</v>
      </c>
      <c r="E153" s="91">
        <f>(E147+E152)*0.1</f>
        <v>260.72000000000003</v>
      </c>
    </row>
    <row r="154" spans="1:6" x14ac:dyDescent="0.2">
      <c r="A154" s="98" t="s">
        <v>203</v>
      </c>
      <c r="B154" s="99"/>
      <c r="C154" s="99"/>
      <c r="D154" s="100"/>
      <c r="E154" s="101">
        <f>E147+E152+E153</f>
        <v>2867.92</v>
      </c>
    </row>
    <row r="155" spans="1:6" ht="13.5" thickBot="1" x14ac:dyDescent="0.25">
      <c r="A155" s="89" t="s">
        <v>204</v>
      </c>
      <c r="B155" s="90" t="s">
        <v>8</v>
      </c>
      <c r="C155" s="77">
        <v>1</v>
      </c>
      <c r="D155" s="91">
        <f>E154</f>
        <v>2867.92</v>
      </c>
      <c r="E155" s="101">
        <f>C155*D155</f>
        <v>2867.92</v>
      </c>
    </row>
    <row r="156" spans="1:6" ht="13.5" thickBot="1" x14ac:dyDescent="0.25">
      <c r="A156" s="217"/>
      <c r="B156" s="217"/>
      <c r="C156" s="217"/>
      <c r="D156" s="103" t="s">
        <v>164</v>
      </c>
      <c r="E156" s="253">
        <f>E135</f>
        <v>0.61363636363636365</v>
      </c>
      <c r="F156" s="21">
        <f>E155*E156</f>
        <v>1759.8600000000001</v>
      </c>
    </row>
    <row r="157" spans="1:6" ht="11.25" customHeight="1" x14ac:dyDescent="0.2"/>
    <row r="158" spans="1:6" ht="13.5" thickBot="1" x14ac:dyDescent="0.25">
      <c r="A158" s="93" t="s">
        <v>100</v>
      </c>
    </row>
    <row r="159" spans="1:6" ht="13.5" thickBot="1" x14ac:dyDescent="0.25">
      <c r="A159" s="55" t="s">
        <v>58</v>
      </c>
      <c r="B159" s="56" t="s">
        <v>59</v>
      </c>
      <c r="C159" s="56" t="s">
        <v>35</v>
      </c>
      <c r="D159" s="57" t="s">
        <v>192</v>
      </c>
      <c r="E159" s="57" t="s">
        <v>60</v>
      </c>
      <c r="F159" s="58" t="s">
        <v>61</v>
      </c>
    </row>
    <row r="160" spans="1:6" x14ac:dyDescent="0.2">
      <c r="A160" s="13" t="s">
        <v>98</v>
      </c>
      <c r="B160" s="14" t="s">
        <v>8</v>
      </c>
      <c r="C160" s="14">
        <v>1</v>
      </c>
      <c r="D160" s="15">
        <f>D143</f>
        <v>340000</v>
      </c>
      <c r="E160" s="15">
        <f>C160*D160</f>
        <v>340000</v>
      </c>
      <c r="F160" s="20"/>
    </row>
    <row r="161" spans="1:6" x14ac:dyDescent="0.2">
      <c r="A161" s="16" t="s">
        <v>179</v>
      </c>
      <c r="B161" s="17" t="s">
        <v>1</v>
      </c>
      <c r="C161" s="77">
        <v>11.25</v>
      </c>
      <c r="D161" s="18"/>
      <c r="E161" s="18"/>
      <c r="F161" s="20"/>
    </row>
    <row r="162" spans="1:6" x14ac:dyDescent="0.2">
      <c r="A162" s="16" t="s">
        <v>177</v>
      </c>
      <c r="B162" s="17" t="s">
        <v>31</v>
      </c>
      <c r="C162" s="124">
        <f>IFERROR(IF(C145&lt;=C144,E143-(C146/(100*C144)*C145)*E143,E143-E146),0)</f>
        <v>340000</v>
      </c>
      <c r="D162" s="18"/>
      <c r="E162" s="18"/>
      <c r="F162" s="20"/>
    </row>
    <row r="163" spans="1:6" x14ac:dyDescent="0.2">
      <c r="A163" s="16" t="s">
        <v>102</v>
      </c>
      <c r="B163" s="17" t="s">
        <v>31</v>
      </c>
      <c r="C163" s="75">
        <f>IFERROR(IF(C145&gt;=C144,C162,((((C162)-(E143-E146))*(((C144-C145)+1)/(2*(C144-C145))))+(E143-E146))),0)</f>
        <v>240274.59999999998</v>
      </c>
      <c r="D163" s="18"/>
      <c r="E163" s="18"/>
      <c r="F163" s="20"/>
    </row>
    <row r="164" spans="1:6" ht="13.5" thickBot="1" x14ac:dyDescent="0.25">
      <c r="A164" s="218" t="s">
        <v>103</v>
      </c>
      <c r="B164" s="219" t="s">
        <v>31</v>
      </c>
      <c r="C164" s="219"/>
      <c r="D164" s="221">
        <f>C161*C163/12/100</f>
        <v>2252.5743749999997</v>
      </c>
      <c r="E164" s="220">
        <f>D164</f>
        <v>2252.5743749999997</v>
      </c>
      <c r="F164" s="20"/>
    </row>
    <row r="165" spans="1:6" ht="13.5" thickTop="1" x14ac:dyDescent="0.2">
      <c r="A165" s="13" t="s">
        <v>99</v>
      </c>
      <c r="B165" s="14" t="s">
        <v>8</v>
      </c>
      <c r="C165" s="14">
        <f>C148</f>
        <v>1</v>
      </c>
      <c r="D165" s="15">
        <f>D148</f>
        <v>140000</v>
      </c>
      <c r="E165" s="15">
        <f>C165*D165</f>
        <v>140000</v>
      </c>
      <c r="F165" s="20"/>
    </row>
    <row r="166" spans="1:6" x14ac:dyDescent="0.2">
      <c r="A166" s="16" t="s">
        <v>179</v>
      </c>
      <c r="B166" s="17" t="s">
        <v>1</v>
      </c>
      <c r="C166" s="17">
        <f>C161</f>
        <v>11.25</v>
      </c>
      <c r="D166" s="18"/>
      <c r="E166" s="18"/>
      <c r="F166" s="20"/>
    </row>
    <row r="167" spans="1:6" x14ac:dyDescent="0.2">
      <c r="A167" s="16" t="s">
        <v>178</v>
      </c>
      <c r="B167" s="17" t="s">
        <v>31</v>
      </c>
      <c r="C167" s="124">
        <f>IFERROR(IF(C150&lt;=C149,E148-(C151/(100*C149)*C150)*E148,E148-E151),0)</f>
        <v>140000</v>
      </c>
      <c r="D167" s="18"/>
      <c r="E167" s="18"/>
      <c r="F167" s="20"/>
    </row>
    <row r="168" spans="1:6" x14ac:dyDescent="0.2">
      <c r="A168" s="16" t="s">
        <v>104</v>
      </c>
      <c r="B168" s="17" t="s">
        <v>31</v>
      </c>
      <c r="C168" s="75">
        <f>IFERROR(IF(C150&gt;=C149,C167,((((C167)-(E148-E151))*(((C149-C150)+1)/(2*(C149-C150))))+(E148-E151))),0)</f>
        <v>98936.6</v>
      </c>
      <c r="D168" s="18"/>
      <c r="E168" s="18"/>
      <c r="F168" s="20"/>
    </row>
    <row r="169" spans="1:6" x14ac:dyDescent="0.2">
      <c r="A169" s="89" t="s">
        <v>101</v>
      </c>
      <c r="B169" s="90" t="s">
        <v>31</v>
      </c>
      <c r="C169" s="90"/>
      <c r="D169" s="95">
        <f>C166*C168/12/100</f>
        <v>927.53062499999999</v>
      </c>
      <c r="E169" s="91">
        <f>D169</f>
        <v>927.53062499999999</v>
      </c>
      <c r="F169" s="20"/>
    </row>
    <row r="170" spans="1:6" x14ac:dyDescent="0.2">
      <c r="A170" s="89" t="s">
        <v>357</v>
      </c>
      <c r="B170" s="90" t="s">
        <v>6</v>
      </c>
      <c r="C170" s="90">
        <v>1</v>
      </c>
      <c r="D170" s="91"/>
      <c r="E170" s="91">
        <f>(E164+E169)*0.1</f>
        <v>318.01049999999998</v>
      </c>
      <c r="F170" s="20"/>
    </row>
    <row r="171" spans="1:6" x14ac:dyDescent="0.2">
      <c r="A171" s="98" t="s">
        <v>203</v>
      </c>
      <c r="B171" s="99"/>
      <c r="C171" s="99"/>
      <c r="D171" s="100"/>
      <c r="E171" s="101">
        <f>E164+E169+E170</f>
        <v>3498.1154999999994</v>
      </c>
      <c r="F171" s="20"/>
    </row>
    <row r="172" spans="1:6" ht="13.5" thickBot="1" x14ac:dyDescent="0.25">
      <c r="A172" s="89" t="s">
        <v>204</v>
      </c>
      <c r="B172" s="90" t="s">
        <v>8</v>
      </c>
      <c r="C172" s="17">
        <f>C155</f>
        <v>1</v>
      </c>
      <c r="D172" s="91">
        <f>E171</f>
        <v>3498.1154999999994</v>
      </c>
      <c r="E172" s="101">
        <f>C172*D172</f>
        <v>3498.1154999999994</v>
      </c>
      <c r="F172" s="20"/>
    </row>
    <row r="173" spans="1:6" ht="13.5" thickBot="1" x14ac:dyDescent="0.25">
      <c r="C173" s="19"/>
      <c r="D173" s="103" t="s">
        <v>164</v>
      </c>
      <c r="E173" s="253">
        <f>E156</f>
        <v>0.61363636363636365</v>
      </c>
      <c r="F173" s="21">
        <f>E172*E173</f>
        <v>2146.5708749999999</v>
      </c>
    </row>
    <row r="174" spans="1:6" ht="11.25" customHeight="1" x14ac:dyDescent="0.2"/>
    <row r="175" spans="1:6" ht="13.5" thickBot="1" x14ac:dyDescent="0.25">
      <c r="A175" s="9" t="s">
        <v>46</v>
      </c>
    </row>
    <row r="176" spans="1:6" ht="13.5" thickBot="1" x14ac:dyDescent="0.25">
      <c r="A176" s="55" t="s">
        <v>58</v>
      </c>
      <c r="B176" s="56" t="s">
        <v>59</v>
      </c>
      <c r="C176" s="56" t="s">
        <v>35</v>
      </c>
      <c r="D176" s="57" t="s">
        <v>192</v>
      </c>
      <c r="E176" s="57" t="s">
        <v>60</v>
      </c>
      <c r="F176" s="58" t="s">
        <v>61</v>
      </c>
    </row>
    <row r="177" spans="1:6" x14ac:dyDescent="0.2">
      <c r="A177" s="13" t="s">
        <v>10</v>
      </c>
      <c r="B177" s="14" t="s">
        <v>8</v>
      </c>
      <c r="C177" s="15">
        <f>C155</f>
        <v>1</v>
      </c>
      <c r="D177" s="15">
        <f>0.01*($C$162)</f>
        <v>3400</v>
      </c>
      <c r="E177" s="15">
        <f>C177*D177</f>
        <v>3400</v>
      </c>
    </row>
    <row r="178" spans="1:6" x14ac:dyDescent="0.2">
      <c r="A178" s="16" t="s">
        <v>163</v>
      </c>
      <c r="B178" s="17" t="s">
        <v>8</v>
      </c>
      <c r="C178" s="15">
        <f>C155</f>
        <v>1</v>
      </c>
      <c r="D178" s="79">
        <f>97.4+60</f>
        <v>157.4</v>
      </c>
      <c r="E178" s="18">
        <f>C178*D178</f>
        <v>157.4</v>
      </c>
    </row>
    <row r="179" spans="1:6" x14ac:dyDescent="0.2">
      <c r="A179" s="16" t="s">
        <v>11</v>
      </c>
      <c r="B179" s="17" t="s">
        <v>8</v>
      </c>
      <c r="C179" s="15">
        <f>C155</f>
        <v>1</v>
      </c>
      <c r="D179" s="79">
        <v>3500</v>
      </c>
      <c r="E179" s="18">
        <f>C179*D179</f>
        <v>3500</v>
      </c>
      <c r="F179" s="31"/>
    </row>
    <row r="180" spans="1:6" ht="13.5" thickBot="1" x14ac:dyDescent="0.25">
      <c r="A180" s="89" t="s">
        <v>12</v>
      </c>
      <c r="B180" s="90" t="s">
        <v>6</v>
      </c>
      <c r="C180" s="90">
        <v>12</v>
      </c>
      <c r="D180" s="91">
        <f>SUM(E177:E179)</f>
        <v>7057.4</v>
      </c>
      <c r="E180" s="91">
        <f>D180/C180</f>
        <v>588.11666666666667</v>
      </c>
    </row>
    <row r="181" spans="1:6" ht="13.5" thickBot="1" x14ac:dyDescent="0.25">
      <c r="D181" s="103" t="s">
        <v>164</v>
      </c>
      <c r="E181" s="253">
        <f>E173</f>
        <v>0.61363636363636365</v>
      </c>
      <c r="F181" s="104">
        <f>E180*E181</f>
        <v>360.88977272727271</v>
      </c>
    </row>
    <row r="182" spans="1:6" ht="11.25" customHeight="1" x14ac:dyDescent="0.2"/>
    <row r="183" spans="1:6" x14ac:dyDescent="0.2">
      <c r="A183" s="9" t="s">
        <v>47</v>
      </c>
      <c r="B183" s="32"/>
    </row>
    <row r="184" spans="1:6" ht="13.5" thickBot="1" x14ac:dyDescent="0.25">
      <c r="A184" s="89" t="s">
        <v>106</v>
      </c>
      <c r="B184" s="263">
        <f>Roteiros!S12+Roteiros!S21</f>
        <v>3132.8440285714287</v>
      </c>
    </row>
    <row r="185" spans="1:6" ht="13.5" thickBot="1" x14ac:dyDescent="0.25">
      <c r="A185" s="55" t="s">
        <v>58</v>
      </c>
      <c r="B185" s="56" t="s">
        <v>59</v>
      </c>
      <c r="C185" s="56" t="s">
        <v>202</v>
      </c>
      <c r="D185" s="57" t="s">
        <v>192</v>
      </c>
      <c r="E185" s="57" t="s">
        <v>60</v>
      </c>
      <c r="F185" s="58" t="s">
        <v>61</v>
      </c>
    </row>
    <row r="186" spans="1:6" x14ac:dyDescent="0.2">
      <c r="A186" s="237" t="s">
        <v>283</v>
      </c>
      <c r="B186" s="14" t="s">
        <v>13</v>
      </c>
      <c r="C186" s="85">
        <v>2</v>
      </c>
      <c r="D186" s="86">
        <v>6.19</v>
      </c>
      <c r="E186" s="15"/>
    </row>
    <row r="187" spans="1:6" x14ac:dyDescent="0.2">
      <c r="A187" s="16" t="s">
        <v>14</v>
      </c>
      <c r="B187" s="17" t="s">
        <v>15</v>
      </c>
      <c r="C187" s="18">
        <f>B184-C189</f>
        <v>769.44402857142859</v>
      </c>
      <c r="D187" s="216">
        <f>IFERROR(+D186/C186,"-")</f>
        <v>3.0950000000000002</v>
      </c>
      <c r="E187" s="18">
        <f>IFERROR(C187*D187,"-")</f>
        <v>2381.4292684285715</v>
      </c>
    </row>
    <row r="188" spans="1:6" x14ac:dyDescent="0.2">
      <c r="A188" s="237" t="s">
        <v>284</v>
      </c>
      <c r="B188" s="14" t="s">
        <v>13</v>
      </c>
      <c r="C188" s="85">
        <v>2.5</v>
      </c>
      <c r="D188" s="86">
        <v>6.19</v>
      </c>
      <c r="E188" s="15"/>
    </row>
    <row r="189" spans="1:6" x14ac:dyDescent="0.2">
      <c r="A189" s="16" t="s">
        <v>14</v>
      </c>
      <c r="B189" s="235" t="s">
        <v>15</v>
      </c>
      <c r="C189" s="18">
        <f>(Roteiros!K23+Roteiros!K24)*'1. Coleta Orgânica'!C84</f>
        <v>2363.4</v>
      </c>
      <c r="D189" s="216">
        <f>IFERROR(+D188/C188,"-")</f>
        <v>2.476</v>
      </c>
      <c r="E189" s="18">
        <f>IFERROR(C189*D189,"-")</f>
        <v>5851.7784000000001</v>
      </c>
    </row>
    <row r="190" spans="1:6" x14ac:dyDescent="0.2">
      <c r="A190" s="16" t="s">
        <v>193</v>
      </c>
      <c r="B190" s="17" t="s">
        <v>16</v>
      </c>
      <c r="C190" s="250">
        <v>1.4</v>
      </c>
      <c r="D190" s="240">
        <v>27</v>
      </c>
      <c r="E190" s="18"/>
    </row>
    <row r="191" spans="1:6" x14ac:dyDescent="0.2">
      <c r="A191" s="16" t="s">
        <v>17</v>
      </c>
      <c r="B191" s="17" t="s">
        <v>15</v>
      </c>
      <c r="C191" s="18">
        <f>B184</f>
        <v>3132.8440285714287</v>
      </c>
      <c r="D191" s="213">
        <f>+C190*D190/1000</f>
        <v>3.78E-2</v>
      </c>
      <c r="E191" s="18">
        <f>C191*D191</f>
        <v>118.42150428000001</v>
      </c>
    </row>
    <row r="192" spans="1:6" x14ac:dyDescent="0.2">
      <c r="A192" s="16" t="s">
        <v>194</v>
      </c>
      <c r="B192" s="17" t="s">
        <v>16</v>
      </c>
      <c r="C192" s="250">
        <v>0.2</v>
      </c>
      <c r="D192" s="240">
        <v>28</v>
      </c>
      <c r="E192" s="18"/>
    </row>
    <row r="193" spans="1:8" x14ac:dyDescent="0.2">
      <c r="A193" s="16" t="s">
        <v>18</v>
      </c>
      <c r="B193" s="17" t="s">
        <v>15</v>
      </c>
      <c r="C193" s="18">
        <f>B184</f>
        <v>3132.8440285714287</v>
      </c>
      <c r="D193" s="213">
        <f>+C192*D192/1000</f>
        <v>5.6000000000000008E-3</v>
      </c>
      <c r="E193" s="18">
        <f>C193*D193</f>
        <v>17.543926560000003</v>
      </c>
    </row>
    <row r="194" spans="1:8" x14ac:dyDescent="0.2">
      <c r="A194" s="234" t="s">
        <v>287</v>
      </c>
      <c r="B194" s="235" t="s">
        <v>16</v>
      </c>
      <c r="C194" s="250">
        <v>2</v>
      </c>
      <c r="D194" s="240">
        <v>33.5</v>
      </c>
      <c r="E194" s="265"/>
    </row>
    <row r="195" spans="1:8" x14ac:dyDescent="0.2">
      <c r="A195" s="234" t="s">
        <v>288</v>
      </c>
      <c r="B195" s="235" t="s">
        <v>15</v>
      </c>
      <c r="C195" s="265">
        <f>B184</f>
        <v>3132.8440285714287</v>
      </c>
      <c r="D195" s="266">
        <f>+C194*D194/1000</f>
        <v>6.7000000000000004E-2</v>
      </c>
      <c r="E195" s="265">
        <f>C195*D195</f>
        <v>209.90054991428573</v>
      </c>
    </row>
    <row r="196" spans="1:8" x14ac:dyDescent="0.2">
      <c r="A196" s="234" t="s">
        <v>269</v>
      </c>
      <c r="B196" s="235" t="s">
        <v>16</v>
      </c>
      <c r="C196" s="250">
        <v>20</v>
      </c>
      <c r="D196" s="240">
        <v>3.5</v>
      </c>
      <c r="E196" s="18"/>
    </row>
    <row r="197" spans="1:8" x14ac:dyDescent="0.2">
      <c r="A197" s="234" t="s">
        <v>270</v>
      </c>
      <c r="B197" s="17" t="s">
        <v>15</v>
      </c>
      <c r="C197" s="18">
        <f>B184</f>
        <v>3132.8440285714287</v>
      </c>
      <c r="D197" s="213">
        <f>+C196*D196/1000</f>
        <v>7.0000000000000007E-2</v>
      </c>
      <c r="E197" s="18">
        <f>C197*D197</f>
        <v>219.29908200000003</v>
      </c>
    </row>
    <row r="198" spans="1:8" x14ac:dyDescent="0.2">
      <c r="A198" s="16" t="s">
        <v>19</v>
      </c>
      <c r="B198" s="17" t="s">
        <v>20</v>
      </c>
      <c r="C198" s="250">
        <v>1.2</v>
      </c>
      <c r="D198" s="240">
        <v>26</v>
      </c>
      <c r="E198" s="18"/>
    </row>
    <row r="199" spans="1:8" x14ac:dyDescent="0.2">
      <c r="A199" s="16" t="s">
        <v>21</v>
      </c>
      <c r="B199" s="17" t="s">
        <v>15</v>
      </c>
      <c r="C199" s="18">
        <f>B184</f>
        <v>3132.8440285714287</v>
      </c>
      <c r="D199" s="213">
        <f>+C198*D198/1000</f>
        <v>3.1199999999999999E-2</v>
      </c>
      <c r="E199" s="18">
        <f>C199*D199</f>
        <v>97.744733691428564</v>
      </c>
    </row>
    <row r="200" spans="1:8" ht="13.5" thickBot="1" x14ac:dyDescent="0.25">
      <c r="A200" s="89" t="s">
        <v>376</v>
      </c>
      <c r="B200" s="90" t="s">
        <v>107</v>
      </c>
      <c r="C200" s="214"/>
      <c r="D200" s="215">
        <f>IFERROR(D187+D191+D193+D195+D197+D199,0)</f>
        <v>3.3066</v>
      </c>
      <c r="E200" s="18"/>
    </row>
    <row r="201" spans="1:8" ht="13.5" thickBot="1" x14ac:dyDescent="0.25">
      <c r="F201" s="21">
        <f>SUM(E186:E199)</f>
        <v>8896.1174648742854</v>
      </c>
    </row>
    <row r="202" spans="1:8" ht="13.5" thickBot="1" x14ac:dyDescent="0.25">
      <c r="A202" s="9" t="s">
        <v>48</v>
      </c>
    </row>
    <row r="203" spans="1:8" ht="13.5" thickBot="1" x14ac:dyDescent="0.25">
      <c r="A203" s="55" t="s">
        <v>58</v>
      </c>
      <c r="B203" s="56" t="s">
        <v>59</v>
      </c>
      <c r="C203" s="56" t="s">
        <v>35</v>
      </c>
      <c r="D203" s="57" t="s">
        <v>192</v>
      </c>
      <c r="E203" s="57" t="s">
        <v>60</v>
      </c>
      <c r="F203" s="58" t="s">
        <v>61</v>
      </c>
    </row>
    <row r="204" spans="1:8" ht="13.5" thickBot="1" x14ac:dyDescent="0.25">
      <c r="A204" s="13" t="s">
        <v>105</v>
      </c>
      <c r="B204" s="14" t="s">
        <v>107</v>
      </c>
      <c r="C204" s="18">
        <f>B184</f>
        <v>3132.8440285714287</v>
      </c>
      <c r="D204" s="78">
        <v>1.0900000000000001</v>
      </c>
      <c r="E204" s="15">
        <f>C204*D204</f>
        <v>3414.7999911428574</v>
      </c>
    </row>
    <row r="205" spans="1:8" ht="13.5" thickBot="1" x14ac:dyDescent="0.25">
      <c r="F205" s="21">
        <f>E204</f>
        <v>3414.7999911428574</v>
      </c>
      <c r="H205" s="76"/>
    </row>
    <row r="206" spans="1:8" ht="13.5" thickBot="1" x14ac:dyDescent="0.25">
      <c r="A206" s="9" t="s">
        <v>56</v>
      </c>
    </row>
    <row r="207" spans="1:8" ht="13.5" thickBot="1" x14ac:dyDescent="0.25">
      <c r="A207" s="55" t="s">
        <v>58</v>
      </c>
      <c r="B207" s="56" t="s">
        <v>59</v>
      </c>
      <c r="C207" s="56" t="s">
        <v>35</v>
      </c>
      <c r="D207" s="57" t="s">
        <v>192</v>
      </c>
      <c r="E207" s="57" t="s">
        <v>60</v>
      </c>
      <c r="F207" s="58" t="s">
        <v>61</v>
      </c>
    </row>
    <row r="208" spans="1:8" x14ac:dyDescent="0.2">
      <c r="A208" s="237" t="s">
        <v>265</v>
      </c>
      <c r="B208" s="14" t="s">
        <v>8</v>
      </c>
      <c r="C208" s="84">
        <v>6</v>
      </c>
      <c r="D208" s="78">
        <v>2700</v>
      </c>
      <c r="E208" s="15">
        <f>C208*D208</f>
        <v>16200</v>
      </c>
    </row>
    <row r="209" spans="1:6" x14ac:dyDescent="0.2">
      <c r="A209" s="13" t="s">
        <v>108</v>
      </c>
      <c r="B209" s="14" t="s">
        <v>8</v>
      </c>
      <c r="C209" s="84">
        <v>2</v>
      </c>
      <c r="D209" s="92"/>
      <c r="E209" s="15"/>
    </row>
    <row r="210" spans="1:6" x14ac:dyDescent="0.2">
      <c r="A210" s="13" t="s">
        <v>65</v>
      </c>
      <c r="B210" s="14" t="s">
        <v>8</v>
      </c>
      <c r="C210" s="15">
        <f>C208*C209</f>
        <v>12</v>
      </c>
      <c r="D210" s="78">
        <v>800</v>
      </c>
      <c r="E210" s="15">
        <f>C210*D210</f>
        <v>9600</v>
      </c>
    </row>
    <row r="211" spans="1:6" x14ac:dyDescent="0.2">
      <c r="A211" s="234" t="s">
        <v>266</v>
      </c>
      <c r="B211" s="17" t="s">
        <v>22</v>
      </c>
      <c r="C211" s="87">
        <v>80000</v>
      </c>
      <c r="D211" s="18">
        <f>E208+E210</f>
        <v>25800</v>
      </c>
      <c r="E211" s="18">
        <f>IFERROR(D211/C211,"-")</f>
        <v>0.32250000000000001</v>
      </c>
    </row>
    <row r="212" spans="1:6" ht="13.5" thickBot="1" x14ac:dyDescent="0.25">
      <c r="A212" s="16" t="s">
        <v>50</v>
      </c>
      <c r="B212" s="17" t="s">
        <v>15</v>
      </c>
      <c r="C212" s="18">
        <f>B184</f>
        <v>3132.8440285714287</v>
      </c>
      <c r="D212" s="18">
        <f>E211</f>
        <v>0.32250000000000001</v>
      </c>
      <c r="E212" s="18">
        <f>IFERROR(C212*D212,0)</f>
        <v>1010.3421992142858</v>
      </c>
    </row>
    <row r="213" spans="1:6" ht="13.5" thickBot="1" x14ac:dyDescent="0.25">
      <c r="F213" s="21">
        <f>E212</f>
        <v>1010.3421992142858</v>
      </c>
    </row>
    <row r="214" spans="1:6" ht="11.25" customHeight="1" thickBot="1" x14ac:dyDescent="0.25"/>
    <row r="215" spans="1:6" ht="13.5" thickBot="1" x14ac:dyDescent="0.25">
      <c r="A215" s="24" t="s">
        <v>187</v>
      </c>
      <c r="B215" s="25"/>
      <c r="C215" s="25"/>
      <c r="D215" s="26"/>
      <c r="E215" s="27"/>
      <c r="F215" s="21">
        <f>+SUM(F143:F214)</f>
        <v>17588.5803029587</v>
      </c>
    </row>
    <row r="216" spans="1:6" ht="11.25" customHeight="1" x14ac:dyDescent="0.2"/>
    <row r="217" spans="1:6" ht="13.5" thickBot="1" x14ac:dyDescent="0.25">
      <c r="A217" s="11" t="s">
        <v>69</v>
      </c>
      <c r="B217" s="11"/>
      <c r="C217" s="11"/>
      <c r="D217" s="34"/>
      <c r="E217" s="34"/>
      <c r="F217" s="33"/>
    </row>
    <row r="218" spans="1:6" ht="13.5" thickBot="1" x14ac:dyDescent="0.25">
      <c r="A218" s="55" t="s">
        <v>58</v>
      </c>
      <c r="B218" s="56" t="s">
        <v>59</v>
      </c>
      <c r="C218" s="56" t="s">
        <v>271</v>
      </c>
      <c r="D218" s="57" t="s">
        <v>192</v>
      </c>
      <c r="E218" s="57" t="s">
        <v>60</v>
      </c>
      <c r="F218" s="58" t="s">
        <v>61</v>
      </c>
    </row>
    <row r="219" spans="1:6" x14ac:dyDescent="0.2">
      <c r="A219" s="16" t="s">
        <v>66</v>
      </c>
      <c r="B219" s="17" t="s">
        <v>8</v>
      </c>
      <c r="C219" s="251">
        <v>6</v>
      </c>
      <c r="D219" s="78">
        <v>50</v>
      </c>
      <c r="E219" s="18">
        <f>D219/C219</f>
        <v>8.3333333333333339</v>
      </c>
      <c r="F219" s="52"/>
    </row>
    <row r="220" spans="1:6" x14ac:dyDescent="0.2">
      <c r="A220" s="16" t="s">
        <v>24</v>
      </c>
      <c r="B220" s="17" t="s">
        <v>8</v>
      </c>
      <c r="C220" s="251">
        <v>6</v>
      </c>
      <c r="D220" s="78">
        <v>30</v>
      </c>
      <c r="E220" s="18">
        <f t="shared" ref="E220:E223" si="7">D220/C220</f>
        <v>5</v>
      </c>
      <c r="F220" s="52"/>
    </row>
    <row r="221" spans="1:6" x14ac:dyDescent="0.2">
      <c r="A221" s="16" t="s">
        <v>25</v>
      </c>
      <c r="B221" s="17" t="s">
        <v>8</v>
      </c>
      <c r="C221" s="251">
        <v>6</v>
      </c>
      <c r="D221" s="78">
        <v>25</v>
      </c>
      <c r="E221" s="18">
        <f t="shared" si="7"/>
        <v>4.166666666666667</v>
      </c>
      <c r="F221" s="52"/>
    </row>
    <row r="222" spans="1:6" x14ac:dyDescent="0.2">
      <c r="A222" s="234" t="s">
        <v>52</v>
      </c>
      <c r="B222" s="17" t="s">
        <v>53</v>
      </c>
      <c r="C222" s="251">
        <v>12</v>
      </c>
      <c r="D222" s="78">
        <v>300</v>
      </c>
      <c r="E222" s="18">
        <f t="shared" si="7"/>
        <v>25</v>
      </c>
      <c r="F222" s="52"/>
    </row>
    <row r="223" spans="1:6" x14ac:dyDescent="0.2">
      <c r="A223" s="16" t="s">
        <v>55</v>
      </c>
      <c r="B223" s="17" t="s">
        <v>53</v>
      </c>
      <c r="C223" s="251">
        <v>12</v>
      </c>
      <c r="D223" s="78">
        <v>400</v>
      </c>
      <c r="E223" s="18">
        <f t="shared" si="7"/>
        <v>33.333333333333336</v>
      </c>
      <c r="F223" s="52"/>
    </row>
    <row r="224" spans="1:6" ht="13.5" thickBot="1" x14ac:dyDescent="0.25">
      <c r="A224" s="89" t="s">
        <v>204</v>
      </c>
      <c r="B224" s="90" t="s">
        <v>8</v>
      </c>
      <c r="C224" s="75">
        <f>C155</f>
        <v>1</v>
      </c>
      <c r="D224" s="91">
        <f>SUM(E219:E223)</f>
        <v>75.833333333333343</v>
      </c>
      <c r="E224" s="91">
        <f>C224*D224</f>
        <v>75.833333333333343</v>
      </c>
      <c r="F224" s="52"/>
    </row>
    <row r="225" spans="1:6" ht="13.5" thickBot="1" x14ac:dyDescent="0.25">
      <c r="A225" s="11"/>
      <c r="B225" s="11"/>
      <c r="C225" s="11"/>
      <c r="D225" s="11"/>
      <c r="E225" s="34"/>
      <c r="F225" s="21">
        <f>E224</f>
        <v>75.833333333333343</v>
      </c>
    </row>
    <row r="226" spans="1:6" ht="11.25" customHeight="1" thickBot="1" x14ac:dyDescent="0.25"/>
    <row r="227" spans="1:6" ht="13.5" thickBot="1" x14ac:dyDescent="0.25">
      <c r="A227" s="24" t="s">
        <v>188</v>
      </c>
      <c r="B227" s="25"/>
      <c r="C227" s="25"/>
      <c r="D227" s="26"/>
      <c r="E227" s="27"/>
      <c r="F227" s="21">
        <f>+F225</f>
        <v>75.833333333333343</v>
      </c>
    </row>
    <row r="228" spans="1:6" ht="11.25" customHeight="1" x14ac:dyDescent="0.2"/>
    <row r="229" spans="1:6" ht="13.5" thickBot="1" x14ac:dyDescent="0.25">
      <c r="A229" s="11" t="s">
        <v>316</v>
      </c>
      <c r="B229" s="11"/>
      <c r="C229" s="11"/>
      <c r="D229" s="34"/>
      <c r="E229" s="34"/>
      <c r="F229" s="33"/>
    </row>
    <row r="230" spans="1:6" ht="13.5" thickBot="1" x14ac:dyDescent="0.25">
      <c r="A230" s="55" t="s">
        <v>58</v>
      </c>
      <c r="B230" s="56" t="s">
        <v>59</v>
      </c>
      <c r="C230" s="56" t="s">
        <v>35</v>
      </c>
      <c r="D230" s="57" t="s">
        <v>192</v>
      </c>
      <c r="E230" s="57" t="s">
        <v>60</v>
      </c>
      <c r="F230" s="58" t="s">
        <v>61</v>
      </c>
    </row>
    <row r="231" spans="1:6" x14ac:dyDescent="0.2">
      <c r="A231" s="234" t="s">
        <v>317</v>
      </c>
      <c r="B231" s="51" t="s">
        <v>59</v>
      </c>
      <c r="C231" s="262">
        <v>1</v>
      </c>
      <c r="D231" s="79">
        <v>180</v>
      </c>
      <c r="E231" s="18">
        <f>+D231*C231</f>
        <v>180</v>
      </c>
      <c r="F231" s="52"/>
    </row>
    <row r="232" spans="1:6" s="50" customFormat="1" ht="15.75" customHeight="1" thickBot="1" x14ac:dyDescent="0.25">
      <c r="A232" s="234" t="s">
        <v>358</v>
      </c>
      <c r="B232" s="51" t="s">
        <v>273</v>
      </c>
      <c r="C232" s="235">
        <f>40*4</f>
        <v>160</v>
      </c>
      <c r="D232" s="240">
        <v>2.4</v>
      </c>
      <c r="E232" s="265">
        <f t="shared" ref="E232" si="8">+D232*C232</f>
        <v>384</v>
      </c>
      <c r="F232" s="10"/>
    </row>
    <row r="233" spans="1:6" ht="13.5" thickBot="1" x14ac:dyDescent="0.25">
      <c r="A233" s="24" t="s">
        <v>318</v>
      </c>
      <c r="B233" s="25"/>
      <c r="C233" s="25"/>
      <c r="D233" s="26"/>
      <c r="E233" s="27"/>
      <c r="F233" s="21">
        <f>E231+E232</f>
        <v>564</v>
      </c>
    </row>
    <row r="234" spans="1:6" x14ac:dyDescent="0.2">
      <c r="A234" s="11"/>
      <c r="B234" s="11"/>
      <c r="C234" s="11"/>
      <c r="D234" s="34"/>
      <c r="E234" s="34"/>
    </row>
    <row r="235" spans="1:6" ht="13.5" thickBot="1" x14ac:dyDescent="0.25">
      <c r="A235" s="448" t="s">
        <v>369</v>
      </c>
      <c r="B235" s="448"/>
      <c r="C235" s="448"/>
      <c r="D235" s="449"/>
      <c r="E235" s="449"/>
      <c r="F235" s="450"/>
    </row>
    <row r="236" spans="1:6" ht="13.5" thickBot="1" x14ac:dyDescent="0.25">
      <c r="A236" s="451" t="s">
        <v>58</v>
      </c>
      <c r="B236" s="452" t="s">
        <v>59</v>
      </c>
      <c r="C236" s="452" t="s">
        <v>35</v>
      </c>
      <c r="D236" s="453" t="s">
        <v>192</v>
      </c>
      <c r="E236" s="453" t="s">
        <v>60</v>
      </c>
      <c r="F236" s="454" t="s">
        <v>302</v>
      </c>
    </row>
    <row r="237" spans="1:6" x14ac:dyDescent="0.2">
      <c r="A237" s="455" t="s">
        <v>370</v>
      </c>
      <c r="B237" s="456" t="s">
        <v>53</v>
      </c>
      <c r="C237" s="457">
        <v>1</v>
      </c>
      <c r="D237" s="458">
        <v>600</v>
      </c>
      <c r="E237" s="459">
        <f>+D237*C237</f>
        <v>600</v>
      </c>
      <c r="F237" s="460"/>
    </row>
    <row r="238" spans="1:6" x14ac:dyDescent="0.2">
      <c r="A238" s="455" t="s">
        <v>371</v>
      </c>
      <c r="B238" s="456" t="s">
        <v>6</v>
      </c>
      <c r="C238" s="461">
        <v>60</v>
      </c>
      <c r="D238" s="462">
        <f>SUM(E237)</f>
        <v>600</v>
      </c>
      <c r="E238" s="462">
        <f>+D238/C238</f>
        <v>10</v>
      </c>
      <c r="F238" s="460"/>
    </row>
    <row r="239" spans="1:6" x14ac:dyDescent="0.2">
      <c r="A239" s="455" t="s">
        <v>372</v>
      </c>
      <c r="B239" s="461" t="s">
        <v>8</v>
      </c>
      <c r="C239" s="457">
        <f>+C237</f>
        <v>1</v>
      </c>
      <c r="D239" s="458">
        <v>130</v>
      </c>
      <c r="E239" s="459">
        <f>C239*D239</f>
        <v>130</v>
      </c>
      <c r="F239" s="460"/>
    </row>
    <row r="240" spans="1:6" ht="13.5" thickBot="1" x14ac:dyDescent="0.25">
      <c r="A240" s="455" t="s">
        <v>373</v>
      </c>
      <c r="B240" s="456" t="s">
        <v>6</v>
      </c>
      <c r="C240" s="461">
        <v>1</v>
      </c>
      <c r="D240" s="462">
        <f>+E239</f>
        <v>130</v>
      </c>
      <c r="E240" s="462">
        <f>+D240/C240</f>
        <v>130</v>
      </c>
      <c r="F240" s="460"/>
    </row>
    <row r="241" spans="1:6" ht="13.5" thickBot="1" x14ac:dyDescent="0.25">
      <c r="A241" s="463"/>
      <c r="B241" s="463"/>
      <c r="C241" s="463"/>
      <c r="D241" s="464" t="s">
        <v>164</v>
      </c>
      <c r="E241" s="465">
        <f>E70</f>
        <v>0.61363636363636365</v>
      </c>
      <c r="F241" s="466">
        <f>(E238+E240)*E241</f>
        <v>85.909090909090907</v>
      </c>
    </row>
    <row r="242" spans="1:6" ht="13.5" thickBot="1" x14ac:dyDescent="0.25">
      <c r="A242" s="467"/>
      <c r="B242" s="467"/>
      <c r="C242" s="467"/>
      <c r="D242" s="468"/>
      <c r="E242" s="468"/>
      <c r="F242" s="468"/>
    </row>
    <row r="243" spans="1:6" ht="13.5" thickBot="1" x14ac:dyDescent="0.25">
      <c r="A243" s="469" t="s">
        <v>374</v>
      </c>
      <c r="B243" s="470"/>
      <c r="C243" s="470"/>
      <c r="D243" s="471"/>
      <c r="E243" s="472"/>
      <c r="F243" s="466">
        <f>+F241</f>
        <v>85.909090909090907</v>
      </c>
    </row>
    <row r="244" spans="1:6" ht="11.25" customHeight="1" thickBot="1" x14ac:dyDescent="0.25"/>
    <row r="245" spans="1:6" ht="17.25" customHeight="1" thickBot="1" x14ac:dyDescent="0.25">
      <c r="A245" s="24" t="s">
        <v>189</v>
      </c>
      <c r="B245" s="28"/>
      <c r="C245" s="28"/>
      <c r="D245" s="29"/>
      <c r="E245" s="30"/>
      <c r="F245" s="22">
        <f>+F106+F137+F215+F227+F233+F243</f>
        <v>28780.918875946576</v>
      </c>
    </row>
    <row r="246" spans="1:6" ht="11.25" customHeight="1" x14ac:dyDescent="0.2"/>
    <row r="247" spans="1:6" ht="13.5" thickBot="1" x14ac:dyDescent="0.25">
      <c r="A247" s="11" t="s">
        <v>375</v>
      </c>
    </row>
    <row r="248" spans="1:6" ht="13.5" thickBot="1" x14ac:dyDescent="0.25">
      <c r="A248" s="55" t="s">
        <v>58</v>
      </c>
      <c r="B248" s="56" t="s">
        <v>59</v>
      </c>
      <c r="C248" s="56" t="s">
        <v>35</v>
      </c>
      <c r="D248" s="57" t="s">
        <v>192</v>
      </c>
      <c r="E248" s="57" t="s">
        <v>60</v>
      </c>
      <c r="F248" s="58" t="s">
        <v>61</v>
      </c>
    </row>
    <row r="249" spans="1:6" ht="13.5" thickBot="1" x14ac:dyDescent="0.25">
      <c r="A249" s="13" t="s">
        <v>32</v>
      </c>
      <c r="B249" s="14" t="s">
        <v>1</v>
      </c>
      <c r="C249" s="118">
        <f>'4.BDI'!C18*100</f>
        <v>26.540000000000003</v>
      </c>
      <c r="D249" s="15">
        <f>+F245</f>
        <v>28780.918875946576</v>
      </c>
      <c r="E249" s="15">
        <f>C249*D249/100</f>
        <v>7638.4558696762215</v>
      </c>
    </row>
    <row r="250" spans="1:6" ht="13.5" thickBot="1" x14ac:dyDescent="0.25">
      <c r="F250" s="21">
        <f>+E249</f>
        <v>7638.4558696762215</v>
      </c>
    </row>
    <row r="251" spans="1:6" ht="11.25" customHeight="1" thickBot="1" x14ac:dyDescent="0.25"/>
    <row r="252" spans="1:6" ht="13.5" thickBot="1" x14ac:dyDescent="0.25">
      <c r="A252" s="24" t="s">
        <v>196</v>
      </c>
      <c r="B252" s="28"/>
      <c r="C252" s="28"/>
      <c r="D252" s="29"/>
      <c r="E252" s="30"/>
      <c r="F252" s="22">
        <f>F250</f>
        <v>7638.4558696762215</v>
      </c>
    </row>
    <row r="253" spans="1:6" ht="13.5" thickBot="1" x14ac:dyDescent="0.25">
      <c r="A253" s="11"/>
      <c r="B253" s="11"/>
      <c r="C253" s="11"/>
      <c r="D253" s="34"/>
      <c r="E253" s="34"/>
      <c r="F253" s="33"/>
    </row>
    <row r="254" spans="1:6" ht="24.75" customHeight="1" thickBot="1" x14ac:dyDescent="0.25">
      <c r="A254" s="24" t="s">
        <v>190</v>
      </c>
      <c r="B254" s="28"/>
      <c r="C254" s="28"/>
      <c r="D254" s="29"/>
      <c r="E254" s="30"/>
      <c r="F254" s="22">
        <f>F245+F252</f>
        <v>36419.374745622801</v>
      </c>
    </row>
    <row r="255" spans="1:6" ht="14.25" x14ac:dyDescent="0.2">
      <c r="A255" s="8"/>
      <c r="B255" s="8"/>
      <c r="C255" s="8"/>
      <c r="D255" s="35"/>
      <c r="E255" s="35"/>
    </row>
    <row r="256" spans="1:6" ht="16.149999999999999" hidden="1" customHeight="1" x14ac:dyDescent="0.2">
      <c r="A256" s="89" t="s">
        <v>186</v>
      </c>
      <c r="B256" s="16"/>
      <c r="C256" s="16"/>
      <c r="D256" s="254">
        <f>Ton!C21</f>
        <v>84.50833333333334</v>
      </c>
      <c r="E256" s="255" t="s">
        <v>23</v>
      </c>
    </row>
    <row r="257" spans="1:6" ht="13.5" hidden="1" thickBot="1" x14ac:dyDescent="0.25"/>
    <row r="258" spans="1:6" ht="25.5" hidden="1" customHeight="1" thickBot="1" x14ac:dyDescent="0.25">
      <c r="A258" s="24" t="s">
        <v>64</v>
      </c>
      <c r="B258" s="25"/>
      <c r="C258" s="25"/>
      <c r="D258" s="26"/>
      <c r="E258" s="198" t="s">
        <v>30</v>
      </c>
      <c r="F258" s="199">
        <f>IFERROR(F254/D256,"-")</f>
        <v>430.95601710627511</v>
      </c>
    </row>
    <row r="259" spans="1:6" s="4" customFormat="1" ht="9.75" customHeight="1" x14ac:dyDescent="0.2">
      <c r="A259" s="38"/>
      <c r="B259" s="10"/>
      <c r="C259" s="10"/>
      <c r="D259" s="10"/>
      <c r="E259" s="10"/>
      <c r="F259" s="10"/>
    </row>
    <row r="289" spans="4:6" ht="9" customHeight="1" x14ac:dyDescent="0.2">
      <c r="D289" s="9"/>
      <c r="E289" s="9"/>
      <c r="F289" s="9"/>
    </row>
  </sheetData>
  <mergeCells count="7">
    <mergeCell ref="A42:D42"/>
    <mergeCell ref="A19:C19"/>
    <mergeCell ref="A6:F6"/>
    <mergeCell ref="A7:F7"/>
    <mergeCell ref="A36:D36"/>
    <mergeCell ref="A9:F9"/>
    <mergeCell ref="A35:E35"/>
  </mergeCells>
  <phoneticPr fontId="20" type="noConversion"/>
  <hyperlinks>
    <hyperlink ref="A158" location="AbaRemun" display="3.1.2. Remuneração do Capital"/>
    <hyperlink ref="A141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4" fitToHeight="4" orientation="portrait" r:id="rId1"/>
  <headerFooter alignWithMargins="0">
    <oddFooter>&amp;R&amp;P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opLeftCell="A14" workbookViewId="0">
      <selection activeCell="D20" sqref="D20"/>
    </sheetView>
  </sheetViews>
  <sheetFormatPr defaultColWidth="12.5703125" defaultRowHeight="15" customHeight="1" x14ac:dyDescent="0.2"/>
  <cols>
    <col min="1" max="1" width="44.5703125" style="271" customWidth="1"/>
    <col min="2" max="2" width="16" style="271" customWidth="1"/>
    <col min="3" max="3" width="11.85546875" style="271" customWidth="1"/>
    <col min="4" max="4" width="14.7109375" style="271" customWidth="1"/>
    <col min="5" max="5" width="15.42578125" style="271" customWidth="1"/>
    <col min="6" max="6" width="12.42578125" style="271" customWidth="1"/>
    <col min="7" max="7" width="28.140625" style="271" customWidth="1"/>
    <col min="8" max="26" width="9.140625" style="271" customWidth="1"/>
    <col min="27" max="16384" width="12.5703125" style="271"/>
  </cols>
  <sheetData>
    <row r="1" spans="1:26" ht="12.75" hidden="1" customHeight="1" x14ac:dyDescent="0.2">
      <c r="A1" s="268" t="s">
        <v>171</v>
      </c>
      <c r="B1" s="269"/>
      <c r="C1" s="269"/>
      <c r="D1" s="270"/>
      <c r="E1" s="270"/>
      <c r="F1" s="270"/>
      <c r="G1" s="270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26" ht="12.75" hidden="1" customHeight="1" x14ac:dyDescent="0.2">
      <c r="A2" s="272" t="s">
        <v>191</v>
      </c>
      <c r="B2" s="269"/>
      <c r="C2" s="269"/>
      <c r="D2" s="270"/>
      <c r="E2" s="270"/>
      <c r="F2" s="270"/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ht="12.75" hidden="1" customHeight="1" x14ac:dyDescent="0.2">
      <c r="A3" s="269" t="s">
        <v>172</v>
      </c>
      <c r="B3" s="269"/>
      <c r="C3" s="269"/>
      <c r="D3" s="270"/>
      <c r="E3" s="270"/>
      <c r="F3" s="270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</row>
    <row r="4" spans="1:26" ht="12.75" hidden="1" customHeight="1" x14ac:dyDescent="0.2">
      <c r="A4" s="272" t="s">
        <v>173</v>
      </c>
      <c r="B4" s="269"/>
      <c r="C4" s="269"/>
      <c r="D4" s="270"/>
      <c r="E4" s="270"/>
      <c r="F4" s="270"/>
      <c r="G4" s="270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</row>
    <row r="5" spans="1:26" ht="16.5" customHeight="1" thickBot="1" x14ac:dyDescent="0.25">
      <c r="A5" s="273" t="s">
        <v>359</v>
      </c>
      <c r="B5" s="272"/>
      <c r="C5" s="272"/>
      <c r="D5" s="270"/>
      <c r="E5" s="270"/>
      <c r="F5" s="270"/>
      <c r="G5" s="270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</row>
    <row r="6" spans="1:26" ht="12.75" customHeight="1" x14ac:dyDescent="0.2">
      <c r="A6" s="489" t="s">
        <v>299</v>
      </c>
      <c r="B6" s="490"/>
      <c r="C6" s="490"/>
      <c r="D6" s="490"/>
      <c r="E6" s="490"/>
      <c r="F6" s="491"/>
      <c r="G6" s="274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</row>
    <row r="7" spans="1:26" ht="21.75" customHeight="1" x14ac:dyDescent="0.2">
      <c r="A7" s="492" t="s">
        <v>38</v>
      </c>
      <c r="B7" s="493"/>
      <c r="C7" s="493"/>
      <c r="D7" s="493"/>
      <c r="E7" s="493"/>
      <c r="F7" s="494"/>
      <c r="G7" s="274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6" ht="10.5" customHeight="1" thickBot="1" x14ac:dyDescent="0.25">
      <c r="A8" s="276"/>
      <c r="B8" s="272"/>
      <c r="C8" s="272"/>
      <c r="D8" s="270"/>
      <c r="E8" s="270"/>
      <c r="F8" s="277"/>
      <c r="G8" s="270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</row>
    <row r="9" spans="1:26" ht="15.75" customHeight="1" thickBot="1" x14ac:dyDescent="0.25">
      <c r="A9" s="495" t="s">
        <v>170</v>
      </c>
      <c r="B9" s="496"/>
      <c r="C9" s="496"/>
      <c r="D9" s="496"/>
      <c r="E9" s="496"/>
      <c r="F9" s="497"/>
      <c r="G9" s="270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15.75" customHeight="1" x14ac:dyDescent="0.2">
      <c r="A10" s="278" t="s">
        <v>169</v>
      </c>
      <c r="B10" s="279"/>
      <c r="C10" s="279"/>
      <c r="D10" s="280"/>
      <c r="E10" s="281" t="s">
        <v>33</v>
      </c>
      <c r="F10" s="282" t="s">
        <v>1</v>
      </c>
      <c r="G10" s="270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15.75" customHeight="1" x14ac:dyDescent="0.2">
      <c r="A11" s="283" t="str">
        <f>A17</f>
        <v xml:space="preserve">1. Destinação final </v>
      </c>
      <c r="B11" s="284"/>
      <c r="C11" s="285"/>
      <c r="D11" s="285"/>
      <c r="E11" s="286">
        <f>+F22</f>
        <v>12663.57375</v>
      </c>
      <c r="F11" s="287">
        <f t="shared" ref="F11:F12" si="0">IFERROR(E11/$E$13,0)</f>
        <v>0.88167871627578909</v>
      </c>
      <c r="G11" s="28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</row>
    <row r="12" spans="1:26" ht="15.75" customHeight="1" thickBot="1" x14ac:dyDescent="0.25">
      <c r="A12" s="283" t="str">
        <f>A26</f>
        <v>2. Benefícios e Despesas Indiretas - BDI</v>
      </c>
      <c r="B12" s="284"/>
      <c r="C12" s="285"/>
      <c r="D12" s="285"/>
      <c r="E12" s="289">
        <f>+F31</f>
        <v>1699.4515972500001</v>
      </c>
      <c r="F12" s="287">
        <f t="shared" si="0"/>
        <v>0.11832128372421091</v>
      </c>
      <c r="G12" s="28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6" ht="15.75" customHeight="1" thickBot="1" x14ac:dyDescent="0.25">
      <c r="A13" s="290" t="s">
        <v>300</v>
      </c>
      <c r="B13" s="291"/>
      <c r="C13" s="292"/>
      <c r="D13" s="292"/>
      <c r="E13" s="293">
        <f t="shared" ref="E13:F13" si="1">E11+E12</f>
        <v>14363.025347249999</v>
      </c>
      <c r="F13" s="294">
        <f t="shared" si="1"/>
        <v>1</v>
      </c>
      <c r="G13" s="270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</row>
    <row r="14" spans="1:26" ht="12.75" customHeight="1" x14ac:dyDescent="0.2">
      <c r="A14" s="269"/>
      <c r="B14" s="269"/>
      <c r="C14" s="269"/>
      <c r="D14" s="270"/>
      <c r="E14" s="270"/>
      <c r="F14" s="270"/>
      <c r="G14" s="270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</row>
    <row r="15" spans="1:26" ht="12.75" customHeight="1" x14ac:dyDescent="0.2">
      <c r="A15" s="269"/>
      <c r="B15" s="269"/>
      <c r="C15" s="269"/>
      <c r="D15" s="270"/>
      <c r="E15" s="270"/>
      <c r="F15" s="270"/>
      <c r="G15" s="270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</row>
    <row r="16" spans="1:26" ht="11.25" customHeight="1" x14ac:dyDescent="0.2">
      <c r="A16" s="269"/>
      <c r="B16" s="269"/>
      <c r="C16" s="269"/>
      <c r="D16" s="270"/>
      <c r="E16" s="270"/>
      <c r="F16" s="270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</row>
    <row r="17" spans="1:26" ht="12.75" customHeight="1" thickBot="1" x14ac:dyDescent="0.25">
      <c r="A17" s="268" t="s">
        <v>301</v>
      </c>
      <c r="B17" s="268"/>
      <c r="C17" s="268"/>
      <c r="D17" s="288"/>
      <c r="E17" s="288"/>
      <c r="F17" s="295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</row>
    <row r="18" spans="1:26" ht="12.75" customHeight="1" thickBot="1" x14ac:dyDescent="0.25">
      <c r="A18" s="296" t="s">
        <v>58</v>
      </c>
      <c r="B18" s="297" t="s">
        <v>59</v>
      </c>
      <c r="C18" s="297" t="s">
        <v>35</v>
      </c>
      <c r="D18" s="298" t="s">
        <v>192</v>
      </c>
      <c r="E18" s="298" t="s">
        <v>60</v>
      </c>
      <c r="F18" s="299" t="s">
        <v>302</v>
      </c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</row>
    <row r="19" spans="1:26" ht="12.75" customHeight="1" thickBot="1" x14ac:dyDescent="0.25">
      <c r="A19" s="300" t="s">
        <v>303</v>
      </c>
      <c r="B19" s="301" t="s">
        <v>304</v>
      </c>
      <c r="C19" s="427">
        <f>Ton!C25</f>
        <v>78.170208333333335</v>
      </c>
      <c r="D19" s="302">
        <v>162</v>
      </c>
      <c r="E19" s="303">
        <f>C19*D19</f>
        <v>12663.57375</v>
      </c>
      <c r="F19" s="304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</row>
    <row r="20" spans="1:26" ht="12.75" customHeight="1" thickBot="1" x14ac:dyDescent="0.25">
      <c r="A20" s="268"/>
      <c r="B20" s="268"/>
      <c r="C20" s="268"/>
      <c r="D20" s="268"/>
      <c r="E20" s="288"/>
      <c r="F20" s="305">
        <f>SUM(E19:E19)</f>
        <v>12663.57375</v>
      </c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</row>
    <row r="21" spans="1:26" ht="11.25" customHeight="1" thickBot="1" x14ac:dyDescent="0.25">
      <c r="A21" s="269"/>
      <c r="B21" s="269"/>
      <c r="C21" s="269"/>
      <c r="D21" s="270"/>
      <c r="E21" s="270"/>
      <c r="F21" s="270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</row>
    <row r="22" spans="1:26" ht="12.75" customHeight="1" thickBot="1" x14ac:dyDescent="0.25">
      <c r="A22" s="306" t="s">
        <v>305</v>
      </c>
      <c r="B22" s="307"/>
      <c r="C22" s="307"/>
      <c r="D22" s="292"/>
      <c r="E22" s="308"/>
      <c r="F22" s="305">
        <f>+F20</f>
        <v>12663.57375</v>
      </c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</row>
    <row r="23" spans="1:26" ht="11.25" customHeight="1" thickBot="1" x14ac:dyDescent="0.25">
      <c r="A23" s="269"/>
      <c r="B23" s="269"/>
      <c r="C23" s="269"/>
      <c r="D23" s="270"/>
      <c r="E23" s="270"/>
      <c r="F23" s="270"/>
      <c r="G23" s="270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</row>
    <row r="24" spans="1:26" ht="17.25" customHeight="1" thickBot="1" x14ac:dyDescent="0.25">
      <c r="A24" s="306" t="s">
        <v>189</v>
      </c>
      <c r="B24" s="309"/>
      <c r="C24" s="309"/>
      <c r="D24" s="310"/>
      <c r="E24" s="311"/>
      <c r="F24" s="312">
        <f>F22</f>
        <v>12663.57375</v>
      </c>
      <c r="G24" s="270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</row>
    <row r="25" spans="1:26" ht="11.25" customHeight="1" x14ac:dyDescent="0.2">
      <c r="A25" s="269"/>
      <c r="B25" s="269"/>
      <c r="C25" s="269"/>
      <c r="D25" s="270"/>
      <c r="E25" s="270"/>
      <c r="F25" s="270"/>
      <c r="G25" s="270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</row>
    <row r="26" spans="1:26" ht="12.75" customHeight="1" thickBot="1" x14ac:dyDescent="0.25">
      <c r="A26" s="268" t="s">
        <v>306</v>
      </c>
      <c r="B26" s="269"/>
      <c r="C26" s="269"/>
      <c r="D26" s="270"/>
      <c r="E26" s="270"/>
      <c r="F26" s="270"/>
      <c r="G26" s="270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6" ht="12.75" customHeight="1" thickBot="1" x14ac:dyDescent="0.25">
      <c r="A27" s="296" t="s">
        <v>58</v>
      </c>
      <c r="B27" s="297" t="s">
        <v>59</v>
      </c>
      <c r="C27" s="297" t="s">
        <v>35</v>
      </c>
      <c r="D27" s="298" t="s">
        <v>192</v>
      </c>
      <c r="E27" s="298" t="s">
        <v>60</v>
      </c>
      <c r="F27" s="299" t="s">
        <v>302</v>
      </c>
      <c r="G27" s="270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6" ht="12.75" customHeight="1" thickBot="1" x14ac:dyDescent="0.25">
      <c r="A28" s="313" t="s">
        <v>32</v>
      </c>
      <c r="B28" s="314" t="s">
        <v>1</v>
      </c>
      <c r="C28" s="315">
        <f>'4.BDI'!C32*100</f>
        <v>13.420000000000002</v>
      </c>
      <c r="D28" s="316">
        <f>+F24</f>
        <v>12663.57375</v>
      </c>
      <c r="E28" s="316">
        <f>C28*D28/100</f>
        <v>1699.4515972500001</v>
      </c>
      <c r="F28" s="270"/>
      <c r="G28" s="270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 ht="12.75" customHeight="1" thickBot="1" x14ac:dyDescent="0.25">
      <c r="A29" s="269"/>
      <c r="B29" s="269"/>
      <c r="C29" s="269"/>
      <c r="D29" s="270"/>
      <c r="E29" s="270"/>
      <c r="F29" s="305">
        <f>+E28</f>
        <v>1699.4515972500001</v>
      </c>
      <c r="G29" s="270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ht="11.25" customHeight="1" thickBot="1" x14ac:dyDescent="0.25">
      <c r="A30" s="269"/>
      <c r="B30" s="269"/>
      <c r="C30" s="269"/>
      <c r="D30" s="270"/>
      <c r="E30" s="270"/>
      <c r="F30" s="270"/>
      <c r="G30" s="270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ht="12.75" customHeight="1" thickBot="1" x14ac:dyDescent="0.25">
      <c r="A31" s="306" t="s">
        <v>196</v>
      </c>
      <c r="B31" s="309"/>
      <c r="C31" s="309"/>
      <c r="D31" s="310"/>
      <c r="E31" s="311"/>
      <c r="F31" s="312">
        <f>F29</f>
        <v>1699.4515972500001</v>
      </c>
      <c r="G31" s="270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 ht="12.75" customHeight="1" thickBot="1" x14ac:dyDescent="0.25">
      <c r="A32" s="268"/>
      <c r="B32" s="268"/>
      <c r="C32" s="268"/>
      <c r="D32" s="288"/>
      <c r="E32" s="288"/>
      <c r="F32" s="295"/>
      <c r="G32" s="270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6" ht="24.75" customHeight="1" thickBot="1" x14ac:dyDescent="0.25">
      <c r="A33" s="317" t="s">
        <v>190</v>
      </c>
      <c r="B33" s="318"/>
      <c r="C33" s="318"/>
      <c r="D33" s="319"/>
      <c r="E33" s="320"/>
      <c r="F33" s="321">
        <f>F24+F31</f>
        <v>14363.025347249999</v>
      </c>
      <c r="G33" s="270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1:26" ht="23.25" customHeight="1" thickBot="1" x14ac:dyDescent="0.25">
      <c r="A34" s="428" t="s">
        <v>360</v>
      </c>
      <c r="B34" s="429"/>
      <c r="C34" s="430"/>
      <c r="D34" s="431"/>
      <c r="E34" s="432">
        <f>F33/(C19)</f>
        <v>183.74039999999999</v>
      </c>
      <c r="F34" s="433"/>
      <c r="G34" s="270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</row>
    <row r="35" spans="1:26" ht="9.75" customHeight="1" x14ac:dyDescent="0.2">
      <c r="A35" s="322"/>
      <c r="B35" s="270"/>
      <c r="C35" s="270"/>
      <c r="D35" s="270"/>
      <c r="E35" s="270"/>
      <c r="F35" s="270"/>
      <c r="G35" s="270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</row>
    <row r="36" spans="1:26" ht="12.75" customHeight="1" x14ac:dyDescent="0.2">
      <c r="A36" s="269"/>
      <c r="B36" s="269"/>
      <c r="C36" s="269"/>
      <c r="D36" s="270"/>
      <c r="E36" s="270"/>
      <c r="F36" s="270"/>
      <c r="G36" s="270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  <row r="37" spans="1:26" ht="12.75" customHeight="1" x14ac:dyDescent="0.2">
      <c r="A37" s="269"/>
      <c r="B37" s="269"/>
      <c r="C37" s="269"/>
      <c r="D37" s="270"/>
      <c r="E37" s="270"/>
      <c r="F37" s="270"/>
      <c r="G37" s="270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</row>
    <row r="38" spans="1:26" ht="12.75" customHeight="1" x14ac:dyDescent="0.2">
      <c r="A38" s="269"/>
      <c r="B38" s="269"/>
      <c r="C38" s="269"/>
      <c r="D38" s="270"/>
      <c r="E38" s="270"/>
      <c r="F38" s="270"/>
      <c r="G38" s="270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</row>
    <row r="39" spans="1:26" ht="12.75" customHeight="1" x14ac:dyDescent="0.2">
      <c r="A39" s="269"/>
      <c r="B39" s="269"/>
      <c r="C39" s="269"/>
      <c r="D39" s="270"/>
      <c r="E39" s="270"/>
      <c r="F39" s="270"/>
      <c r="G39" s="270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</row>
    <row r="40" spans="1:26" ht="12.75" customHeight="1" x14ac:dyDescent="0.2">
      <c r="A40" s="269"/>
      <c r="B40" s="269"/>
      <c r="C40" s="269"/>
      <c r="D40" s="270"/>
      <c r="E40" s="270"/>
      <c r="F40" s="270"/>
      <c r="G40" s="270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</row>
    <row r="41" spans="1:26" ht="12.75" customHeight="1" x14ac:dyDescent="0.2">
      <c r="A41" s="269"/>
      <c r="B41" s="269"/>
      <c r="C41" s="269"/>
      <c r="D41" s="270"/>
      <c r="E41" s="270"/>
      <c r="F41" s="270"/>
      <c r="G41" s="270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</row>
    <row r="42" spans="1:26" ht="12.75" customHeight="1" x14ac:dyDescent="0.2">
      <c r="A42" s="269"/>
      <c r="B42" s="269"/>
      <c r="C42" s="269"/>
      <c r="D42" s="270"/>
      <c r="E42" s="270"/>
      <c r="F42" s="270"/>
      <c r="G42" s="270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</row>
    <row r="43" spans="1:26" ht="12.75" customHeight="1" x14ac:dyDescent="0.2">
      <c r="A43" s="269"/>
      <c r="B43" s="269"/>
      <c r="C43" s="269"/>
      <c r="D43" s="270"/>
      <c r="E43" s="270"/>
      <c r="F43" s="270"/>
      <c r="G43" s="270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</row>
    <row r="44" spans="1:26" ht="12.75" customHeight="1" x14ac:dyDescent="0.2">
      <c r="A44" s="269"/>
      <c r="B44" s="269"/>
      <c r="C44" s="269"/>
      <c r="D44" s="270"/>
      <c r="E44" s="270"/>
      <c r="F44" s="270"/>
      <c r="G44" s="270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</row>
    <row r="45" spans="1:26" ht="12.75" customHeight="1" x14ac:dyDescent="0.2">
      <c r="A45" s="269"/>
      <c r="B45" s="269"/>
      <c r="C45" s="269"/>
      <c r="D45" s="270"/>
      <c r="E45" s="270"/>
      <c r="F45" s="270"/>
      <c r="G45" s="270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</row>
    <row r="46" spans="1:26" ht="12.75" customHeight="1" x14ac:dyDescent="0.2">
      <c r="A46" s="269"/>
      <c r="B46" s="269"/>
      <c r="C46" s="269"/>
      <c r="D46" s="270"/>
      <c r="E46" s="270"/>
      <c r="F46" s="270"/>
      <c r="G46" s="270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</row>
    <row r="47" spans="1:26" ht="12.75" customHeight="1" x14ac:dyDescent="0.2">
      <c r="A47" s="269"/>
      <c r="B47" s="269"/>
      <c r="C47" s="269"/>
      <c r="D47" s="270"/>
      <c r="E47" s="270"/>
      <c r="F47" s="270"/>
      <c r="G47" s="270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</row>
    <row r="48" spans="1:26" ht="12.75" customHeight="1" x14ac:dyDescent="0.2">
      <c r="A48" s="269"/>
      <c r="B48" s="269"/>
      <c r="C48" s="269"/>
      <c r="D48" s="270"/>
      <c r="E48" s="270"/>
      <c r="F48" s="270"/>
      <c r="G48" s="270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</row>
    <row r="49" spans="1:26" ht="12.75" customHeight="1" x14ac:dyDescent="0.2">
      <c r="A49" s="269"/>
      <c r="B49" s="269"/>
      <c r="C49" s="269"/>
      <c r="D49" s="270"/>
      <c r="E49" s="270"/>
      <c r="F49" s="270"/>
      <c r="G49" s="270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</row>
    <row r="50" spans="1:26" ht="12.75" customHeight="1" x14ac:dyDescent="0.2">
      <c r="A50" s="269"/>
      <c r="B50" s="269"/>
      <c r="C50" s="269"/>
      <c r="D50" s="270"/>
      <c r="E50" s="270"/>
      <c r="F50" s="270"/>
      <c r="G50" s="270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</row>
    <row r="51" spans="1:26" ht="12.75" customHeight="1" x14ac:dyDescent="0.2">
      <c r="A51" s="269"/>
      <c r="B51" s="269"/>
      <c r="C51" s="269"/>
      <c r="D51" s="270"/>
      <c r="E51" s="270"/>
      <c r="F51" s="270"/>
      <c r="G51" s="270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</row>
    <row r="52" spans="1:26" ht="12.75" customHeight="1" x14ac:dyDescent="0.2">
      <c r="A52" s="269"/>
      <c r="B52" s="269"/>
      <c r="C52" s="269"/>
      <c r="D52" s="270"/>
      <c r="E52" s="270"/>
      <c r="F52" s="270"/>
      <c r="G52" s="270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</row>
    <row r="53" spans="1:26" ht="12.75" customHeight="1" x14ac:dyDescent="0.2">
      <c r="A53" s="269"/>
      <c r="B53" s="269"/>
      <c r="C53" s="269"/>
      <c r="D53" s="270"/>
      <c r="E53" s="270"/>
      <c r="F53" s="270"/>
      <c r="G53" s="270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</row>
    <row r="54" spans="1:26" ht="12.75" customHeight="1" x14ac:dyDescent="0.2">
      <c r="A54" s="269"/>
      <c r="B54" s="269"/>
      <c r="C54" s="269"/>
      <c r="D54" s="270"/>
      <c r="E54" s="270"/>
      <c r="F54" s="270"/>
      <c r="G54" s="270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</row>
    <row r="55" spans="1:26" ht="12.75" customHeight="1" x14ac:dyDescent="0.2">
      <c r="A55" s="269"/>
      <c r="B55" s="269"/>
      <c r="C55" s="269"/>
      <c r="D55" s="270"/>
      <c r="E55" s="270"/>
      <c r="F55" s="270"/>
      <c r="G55" s="270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</row>
    <row r="56" spans="1:26" ht="12.75" customHeight="1" x14ac:dyDescent="0.2">
      <c r="A56" s="269"/>
      <c r="B56" s="269"/>
      <c r="C56" s="269"/>
      <c r="D56" s="270"/>
      <c r="E56" s="270"/>
      <c r="F56" s="270"/>
      <c r="G56" s="270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</row>
    <row r="57" spans="1:26" ht="12.75" customHeight="1" x14ac:dyDescent="0.2">
      <c r="A57" s="269"/>
      <c r="B57" s="269"/>
      <c r="C57" s="269"/>
      <c r="D57" s="270"/>
      <c r="E57" s="270"/>
      <c r="F57" s="270"/>
      <c r="G57" s="270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</row>
    <row r="58" spans="1:26" ht="12.75" customHeight="1" x14ac:dyDescent="0.2">
      <c r="A58" s="269"/>
      <c r="B58" s="269"/>
      <c r="C58" s="269"/>
      <c r="D58" s="270"/>
      <c r="E58" s="270"/>
      <c r="F58" s="270"/>
      <c r="G58" s="270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</row>
    <row r="59" spans="1:26" ht="12.75" customHeight="1" x14ac:dyDescent="0.2">
      <c r="A59" s="269"/>
      <c r="B59" s="269"/>
      <c r="C59" s="269"/>
      <c r="D59" s="270"/>
      <c r="E59" s="270"/>
      <c r="F59" s="270"/>
      <c r="G59" s="270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</row>
    <row r="60" spans="1:26" ht="12.75" customHeight="1" x14ac:dyDescent="0.2">
      <c r="A60" s="269"/>
      <c r="B60" s="269"/>
      <c r="C60" s="269"/>
      <c r="D60" s="270"/>
      <c r="E60" s="270"/>
      <c r="F60" s="270"/>
      <c r="G60" s="270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</row>
    <row r="61" spans="1:26" ht="12.75" customHeight="1" x14ac:dyDescent="0.2">
      <c r="A61" s="269"/>
      <c r="B61" s="269"/>
      <c r="C61" s="269"/>
      <c r="D61" s="270"/>
      <c r="E61" s="270"/>
      <c r="F61" s="270"/>
      <c r="G61" s="270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</row>
    <row r="62" spans="1:26" ht="12.75" customHeight="1" x14ac:dyDescent="0.2">
      <c r="A62" s="269"/>
      <c r="B62" s="269"/>
      <c r="C62" s="269"/>
      <c r="D62" s="270"/>
      <c r="E62" s="270"/>
      <c r="F62" s="270"/>
      <c r="G62" s="270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</row>
    <row r="63" spans="1:26" ht="12.75" customHeight="1" x14ac:dyDescent="0.2">
      <c r="A63" s="269"/>
      <c r="B63" s="269"/>
      <c r="C63" s="269"/>
      <c r="D63" s="270"/>
      <c r="E63" s="270"/>
      <c r="F63" s="270"/>
      <c r="G63" s="270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</row>
    <row r="64" spans="1:26" ht="12.75" customHeight="1" x14ac:dyDescent="0.2">
      <c r="A64" s="269"/>
      <c r="B64" s="269"/>
      <c r="C64" s="269"/>
      <c r="D64" s="270"/>
      <c r="E64" s="270"/>
      <c r="F64" s="270"/>
      <c r="G64" s="270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</row>
    <row r="65" spans="1:26" ht="9" customHeight="1" x14ac:dyDescent="0.2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</row>
    <row r="66" spans="1:26" ht="12.75" customHeight="1" x14ac:dyDescent="0.2">
      <c r="A66" s="269"/>
      <c r="B66" s="269"/>
      <c r="C66" s="269"/>
      <c r="D66" s="270"/>
      <c r="E66" s="270"/>
      <c r="F66" s="270"/>
      <c r="G66" s="270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</row>
    <row r="67" spans="1:26" ht="12.75" customHeight="1" x14ac:dyDescent="0.2">
      <c r="A67" s="269"/>
      <c r="B67" s="269"/>
      <c r="C67" s="269"/>
      <c r="D67" s="270"/>
      <c r="E67" s="270"/>
      <c r="F67" s="270"/>
      <c r="G67" s="270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</row>
    <row r="68" spans="1:26" ht="12.75" customHeight="1" x14ac:dyDescent="0.2">
      <c r="A68" s="269"/>
      <c r="B68" s="269"/>
      <c r="C68" s="269"/>
      <c r="D68" s="270"/>
      <c r="E68" s="270"/>
      <c r="F68" s="270"/>
      <c r="G68" s="270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</row>
    <row r="69" spans="1:26" ht="12.75" customHeight="1" x14ac:dyDescent="0.2">
      <c r="A69" s="269"/>
      <c r="B69" s="269"/>
      <c r="C69" s="269"/>
      <c r="D69" s="270"/>
      <c r="E69" s="270"/>
      <c r="F69" s="270"/>
      <c r="G69" s="270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</row>
    <row r="70" spans="1:26" ht="12.75" customHeight="1" x14ac:dyDescent="0.2">
      <c r="A70" s="269"/>
      <c r="B70" s="269"/>
      <c r="C70" s="269"/>
      <c r="D70" s="270"/>
      <c r="E70" s="270"/>
      <c r="F70" s="270"/>
      <c r="G70" s="270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</row>
    <row r="71" spans="1:26" ht="12.75" customHeight="1" x14ac:dyDescent="0.2">
      <c r="A71" s="269"/>
      <c r="B71" s="269"/>
      <c r="C71" s="269"/>
      <c r="D71" s="270"/>
      <c r="E71" s="270"/>
      <c r="F71" s="270"/>
      <c r="G71" s="270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</row>
    <row r="72" spans="1:26" ht="12.75" customHeight="1" x14ac:dyDescent="0.2">
      <c r="A72" s="269"/>
      <c r="B72" s="269"/>
      <c r="C72" s="269"/>
      <c r="D72" s="270"/>
      <c r="E72" s="270"/>
      <c r="F72" s="270"/>
      <c r="G72" s="270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</row>
    <row r="73" spans="1:26" ht="12.75" customHeight="1" x14ac:dyDescent="0.2">
      <c r="A73" s="269"/>
      <c r="B73" s="269"/>
      <c r="C73" s="269"/>
      <c r="D73" s="270"/>
      <c r="E73" s="270"/>
      <c r="F73" s="270"/>
      <c r="G73" s="270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</row>
    <row r="74" spans="1:26" ht="12.75" customHeight="1" x14ac:dyDescent="0.2">
      <c r="A74" s="269"/>
      <c r="B74" s="269"/>
      <c r="C74" s="269"/>
      <c r="D74" s="270"/>
      <c r="E74" s="270"/>
      <c r="F74" s="270"/>
      <c r="G74" s="270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</row>
    <row r="75" spans="1:26" ht="12.75" customHeight="1" x14ac:dyDescent="0.2">
      <c r="A75" s="269"/>
      <c r="B75" s="269"/>
      <c r="C75" s="269"/>
      <c r="D75" s="270"/>
      <c r="E75" s="270"/>
      <c r="F75" s="270"/>
      <c r="G75" s="270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</row>
    <row r="76" spans="1:26" ht="12.75" customHeight="1" x14ac:dyDescent="0.2">
      <c r="A76" s="269"/>
      <c r="B76" s="269"/>
      <c r="C76" s="269"/>
      <c r="D76" s="270"/>
      <c r="E76" s="270"/>
      <c r="F76" s="270"/>
      <c r="G76" s="270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</row>
    <row r="77" spans="1:26" ht="12.75" customHeight="1" x14ac:dyDescent="0.2">
      <c r="A77" s="269"/>
      <c r="B77" s="269"/>
      <c r="C77" s="269"/>
      <c r="D77" s="270"/>
      <c r="E77" s="270"/>
      <c r="F77" s="270"/>
      <c r="G77" s="270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</row>
    <row r="78" spans="1:26" ht="12.75" customHeight="1" x14ac:dyDescent="0.2">
      <c r="A78" s="269"/>
      <c r="B78" s="269"/>
      <c r="C78" s="269"/>
      <c r="D78" s="270"/>
      <c r="E78" s="270"/>
      <c r="F78" s="270"/>
      <c r="G78" s="270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</row>
    <row r="79" spans="1:26" ht="12.75" customHeight="1" x14ac:dyDescent="0.2">
      <c r="A79" s="269"/>
      <c r="B79" s="269"/>
      <c r="C79" s="269"/>
      <c r="D79" s="270"/>
      <c r="E79" s="270"/>
      <c r="F79" s="270"/>
      <c r="G79" s="270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</row>
    <row r="80" spans="1:26" ht="12.75" customHeight="1" x14ac:dyDescent="0.2">
      <c r="A80" s="269"/>
      <c r="B80" s="269"/>
      <c r="C80" s="269"/>
      <c r="D80" s="270"/>
      <c r="E80" s="270"/>
      <c r="F80" s="270"/>
      <c r="G80" s="270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</row>
    <row r="81" spans="1:26" ht="12.75" customHeight="1" x14ac:dyDescent="0.2">
      <c r="A81" s="269"/>
      <c r="B81" s="269"/>
      <c r="C81" s="269"/>
      <c r="D81" s="270"/>
      <c r="E81" s="270"/>
      <c r="F81" s="270"/>
      <c r="G81" s="270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</row>
    <row r="82" spans="1:26" ht="12.75" customHeight="1" x14ac:dyDescent="0.2">
      <c r="A82" s="269"/>
      <c r="B82" s="269"/>
      <c r="C82" s="269"/>
      <c r="D82" s="270"/>
      <c r="E82" s="270"/>
      <c r="F82" s="270"/>
      <c r="G82" s="270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</row>
    <row r="83" spans="1:26" ht="12.75" customHeight="1" x14ac:dyDescent="0.2">
      <c r="A83" s="269"/>
      <c r="B83" s="269"/>
      <c r="C83" s="269"/>
      <c r="D83" s="270"/>
      <c r="E83" s="270"/>
      <c r="F83" s="270"/>
      <c r="G83" s="270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</row>
    <row r="84" spans="1:26" ht="12.75" customHeight="1" x14ac:dyDescent="0.2">
      <c r="A84" s="269"/>
      <c r="B84" s="269"/>
      <c r="C84" s="269"/>
      <c r="D84" s="270"/>
      <c r="E84" s="270"/>
      <c r="F84" s="270"/>
      <c r="G84" s="270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</row>
    <row r="85" spans="1:26" ht="12.75" customHeight="1" x14ac:dyDescent="0.2">
      <c r="A85" s="269"/>
      <c r="B85" s="269"/>
      <c r="C85" s="269"/>
      <c r="D85" s="270"/>
      <c r="E85" s="270"/>
      <c r="F85" s="270"/>
      <c r="G85" s="270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</row>
    <row r="86" spans="1:26" ht="12.75" customHeight="1" x14ac:dyDescent="0.2">
      <c r="A86" s="269"/>
      <c r="B86" s="269"/>
      <c r="C86" s="269"/>
      <c r="D86" s="270"/>
      <c r="E86" s="270"/>
      <c r="F86" s="270"/>
      <c r="G86" s="270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</row>
    <row r="87" spans="1:26" ht="12.75" customHeight="1" x14ac:dyDescent="0.2">
      <c r="A87" s="269"/>
      <c r="B87" s="269"/>
      <c r="C87" s="269"/>
      <c r="D87" s="270"/>
      <c r="E87" s="270"/>
      <c r="F87" s="270"/>
      <c r="G87" s="270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</row>
    <row r="88" spans="1:26" ht="12.75" customHeight="1" x14ac:dyDescent="0.2">
      <c r="A88" s="269"/>
      <c r="B88" s="269"/>
      <c r="C88" s="269"/>
      <c r="D88" s="270"/>
      <c r="E88" s="270"/>
      <c r="F88" s="270"/>
      <c r="G88" s="270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</row>
    <row r="89" spans="1:26" ht="12.75" customHeight="1" x14ac:dyDescent="0.2">
      <c r="A89" s="269"/>
      <c r="B89" s="269"/>
      <c r="C89" s="269"/>
      <c r="D89" s="270"/>
      <c r="E89" s="270"/>
      <c r="F89" s="270"/>
      <c r="G89" s="270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</row>
    <row r="90" spans="1:26" ht="12.75" customHeight="1" x14ac:dyDescent="0.2">
      <c r="A90" s="269"/>
      <c r="B90" s="269"/>
      <c r="C90" s="269"/>
      <c r="D90" s="270"/>
      <c r="E90" s="270"/>
      <c r="F90" s="270"/>
      <c r="G90" s="270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</row>
    <row r="91" spans="1:26" ht="12.75" customHeight="1" x14ac:dyDescent="0.2">
      <c r="A91" s="269"/>
      <c r="B91" s="269"/>
      <c r="C91" s="269"/>
      <c r="D91" s="270"/>
      <c r="E91" s="270"/>
      <c r="F91" s="270"/>
      <c r="G91" s="270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</row>
    <row r="92" spans="1:26" ht="12.75" customHeight="1" x14ac:dyDescent="0.2">
      <c r="A92" s="269"/>
      <c r="B92" s="269"/>
      <c r="C92" s="269"/>
      <c r="D92" s="270"/>
      <c r="E92" s="270"/>
      <c r="F92" s="270"/>
      <c r="G92" s="270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</row>
    <row r="93" spans="1:26" ht="12.75" customHeight="1" x14ac:dyDescent="0.2">
      <c r="A93" s="269"/>
      <c r="B93" s="269"/>
      <c r="C93" s="269"/>
      <c r="D93" s="270"/>
      <c r="E93" s="270"/>
      <c r="F93" s="270"/>
      <c r="G93" s="270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</row>
    <row r="94" spans="1:26" ht="12.75" customHeight="1" x14ac:dyDescent="0.2">
      <c r="A94" s="269"/>
      <c r="B94" s="269"/>
      <c r="C94" s="269"/>
      <c r="D94" s="270"/>
      <c r="E94" s="270"/>
      <c r="F94" s="270"/>
      <c r="G94" s="270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</row>
    <row r="95" spans="1:26" ht="12.75" customHeight="1" x14ac:dyDescent="0.2">
      <c r="A95" s="269"/>
      <c r="B95" s="269"/>
      <c r="C95" s="269"/>
      <c r="D95" s="270"/>
      <c r="E95" s="270"/>
      <c r="F95" s="270"/>
      <c r="G95" s="270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</row>
    <row r="96" spans="1:26" ht="12.75" customHeight="1" x14ac:dyDescent="0.2">
      <c r="A96" s="269"/>
      <c r="B96" s="269"/>
      <c r="C96" s="269"/>
      <c r="D96" s="270"/>
      <c r="E96" s="270"/>
      <c r="F96" s="270"/>
      <c r="G96" s="270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</row>
    <row r="97" spans="1:26" ht="12.75" customHeight="1" x14ac:dyDescent="0.2">
      <c r="A97" s="269"/>
      <c r="B97" s="269"/>
      <c r="C97" s="269"/>
      <c r="D97" s="270"/>
      <c r="E97" s="270"/>
      <c r="F97" s="270"/>
      <c r="G97" s="270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</row>
    <row r="98" spans="1:26" ht="12.75" customHeight="1" x14ac:dyDescent="0.2">
      <c r="A98" s="269"/>
      <c r="B98" s="269"/>
      <c r="C98" s="269"/>
      <c r="D98" s="270"/>
      <c r="E98" s="270"/>
      <c r="F98" s="270"/>
      <c r="G98" s="270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</row>
    <row r="99" spans="1:26" ht="12.75" customHeight="1" x14ac:dyDescent="0.2">
      <c r="A99" s="269"/>
      <c r="B99" s="269"/>
      <c r="C99" s="269"/>
      <c r="D99" s="270"/>
      <c r="E99" s="270"/>
      <c r="F99" s="270"/>
      <c r="G99" s="270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</row>
    <row r="100" spans="1:26" ht="12.75" customHeight="1" x14ac:dyDescent="0.2">
      <c r="A100" s="269"/>
      <c r="B100" s="269"/>
      <c r="C100" s="269"/>
      <c r="D100" s="270"/>
      <c r="E100" s="270"/>
      <c r="F100" s="270"/>
      <c r="G100" s="270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</row>
    <row r="101" spans="1:26" ht="12.75" customHeight="1" x14ac:dyDescent="0.2">
      <c r="A101" s="269"/>
      <c r="B101" s="269"/>
      <c r="C101" s="269"/>
      <c r="D101" s="270"/>
      <c r="E101" s="270"/>
      <c r="F101" s="270"/>
      <c r="G101" s="270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</row>
    <row r="102" spans="1:26" ht="12.75" customHeight="1" x14ac:dyDescent="0.2">
      <c r="A102" s="269"/>
      <c r="B102" s="269"/>
      <c r="C102" s="269"/>
      <c r="D102" s="270"/>
      <c r="E102" s="270"/>
      <c r="F102" s="270"/>
      <c r="G102" s="270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</row>
    <row r="103" spans="1:26" ht="12.75" customHeight="1" x14ac:dyDescent="0.2">
      <c r="A103" s="269"/>
      <c r="B103" s="269"/>
      <c r="C103" s="269"/>
      <c r="D103" s="270"/>
      <c r="E103" s="270"/>
      <c r="F103" s="270"/>
      <c r="G103" s="270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</row>
    <row r="104" spans="1:26" ht="12.75" customHeight="1" x14ac:dyDescent="0.2">
      <c r="A104" s="269"/>
      <c r="B104" s="269"/>
      <c r="C104" s="269"/>
      <c r="D104" s="270"/>
      <c r="E104" s="270"/>
      <c r="F104" s="270"/>
      <c r="G104" s="270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</row>
    <row r="105" spans="1:26" ht="12.75" customHeight="1" x14ac:dyDescent="0.2">
      <c r="A105" s="269"/>
      <c r="B105" s="269"/>
      <c r="C105" s="269"/>
      <c r="D105" s="270"/>
      <c r="E105" s="270"/>
      <c r="F105" s="270"/>
      <c r="G105" s="270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</row>
    <row r="106" spans="1:26" ht="12.75" customHeight="1" x14ac:dyDescent="0.2">
      <c r="A106" s="269"/>
      <c r="B106" s="269"/>
      <c r="C106" s="269"/>
      <c r="D106" s="270"/>
      <c r="E106" s="270"/>
      <c r="F106" s="270"/>
      <c r="G106" s="270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</row>
    <row r="107" spans="1:26" ht="12.75" customHeight="1" x14ac:dyDescent="0.2">
      <c r="A107" s="269"/>
      <c r="B107" s="269"/>
      <c r="C107" s="269"/>
      <c r="D107" s="270"/>
      <c r="E107" s="270"/>
      <c r="F107" s="270"/>
      <c r="G107" s="270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</row>
    <row r="108" spans="1:26" ht="12.75" customHeight="1" x14ac:dyDescent="0.2">
      <c r="A108" s="269"/>
      <c r="B108" s="269"/>
      <c r="C108" s="269"/>
      <c r="D108" s="270"/>
      <c r="E108" s="270"/>
      <c r="F108" s="270"/>
      <c r="G108" s="270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</row>
    <row r="109" spans="1:26" ht="12.75" customHeight="1" x14ac:dyDescent="0.2">
      <c r="A109" s="269"/>
      <c r="B109" s="269"/>
      <c r="C109" s="269"/>
      <c r="D109" s="270"/>
      <c r="E109" s="270"/>
      <c r="F109" s="270"/>
      <c r="G109" s="270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</row>
    <row r="110" spans="1:26" ht="12.75" customHeight="1" x14ac:dyDescent="0.2">
      <c r="A110" s="269"/>
      <c r="B110" s="269"/>
      <c r="C110" s="269"/>
      <c r="D110" s="270"/>
      <c r="E110" s="270"/>
      <c r="F110" s="270"/>
      <c r="G110" s="270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</row>
    <row r="111" spans="1:26" ht="12.75" customHeight="1" x14ac:dyDescent="0.2">
      <c r="A111" s="269"/>
      <c r="B111" s="269"/>
      <c r="C111" s="269"/>
      <c r="D111" s="270"/>
      <c r="E111" s="270"/>
      <c r="F111" s="270"/>
      <c r="G111" s="270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</row>
    <row r="112" spans="1:26" ht="12.75" customHeight="1" x14ac:dyDescent="0.2">
      <c r="A112" s="269"/>
      <c r="B112" s="269"/>
      <c r="C112" s="269"/>
      <c r="D112" s="270"/>
      <c r="E112" s="270"/>
      <c r="F112" s="270"/>
      <c r="G112" s="270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</row>
    <row r="113" spans="1:26" ht="12.75" customHeight="1" x14ac:dyDescent="0.2">
      <c r="A113" s="269"/>
      <c r="B113" s="269"/>
      <c r="C113" s="269"/>
      <c r="D113" s="270"/>
      <c r="E113" s="270"/>
      <c r="F113" s="270"/>
      <c r="G113" s="270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</row>
    <row r="114" spans="1:26" ht="12.75" customHeight="1" x14ac:dyDescent="0.2">
      <c r="A114" s="269"/>
      <c r="B114" s="269"/>
      <c r="C114" s="269"/>
      <c r="D114" s="270"/>
      <c r="E114" s="270"/>
      <c r="F114" s="270"/>
      <c r="G114" s="270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</row>
    <row r="115" spans="1:26" ht="12.75" customHeight="1" x14ac:dyDescent="0.2">
      <c r="A115" s="269"/>
      <c r="B115" s="269"/>
      <c r="C115" s="269"/>
      <c r="D115" s="270"/>
      <c r="E115" s="270"/>
      <c r="F115" s="270"/>
      <c r="G115" s="270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</row>
    <row r="116" spans="1:26" ht="12.75" customHeight="1" x14ac:dyDescent="0.2">
      <c r="A116" s="269"/>
      <c r="B116" s="269"/>
      <c r="C116" s="269"/>
      <c r="D116" s="270"/>
      <c r="E116" s="270"/>
      <c r="F116" s="270"/>
      <c r="G116" s="270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</row>
    <row r="117" spans="1:26" ht="12.75" customHeight="1" x14ac:dyDescent="0.2">
      <c r="A117" s="269"/>
      <c r="B117" s="269"/>
      <c r="C117" s="269"/>
      <c r="D117" s="270"/>
      <c r="E117" s="270"/>
      <c r="F117" s="270"/>
      <c r="G117" s="270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</row>
    <row r="118" spans="1:26" ht="12.75" customHeight="1" x14ac:dyDescent="0.2">
      <c r="A118" s="269"/>
      <c r="B118" s="269"/>
      <c r="C118" s="269"/>
      <c r="D118" s="270"/>
      <c r="E118" s="270"/>
      <c r="F118" s="270"/>
      <c r="G118" s="270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</row>
    <row r="119" spans="1:26" ht="12.75" customHeight="1" x14ac:dyDescent="0.2">
      <c r="A119" s="269"/>
      <c r="B119" s="269"/>
      <c r="C119" s="269"/>
      <c r="D119" s="270"/>
      <c r="E119" s="270"/>
      <c r="F119" s="270"/>
      <c r="G119" s="270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</row>
    <row r="120" spans="1:26" ht="12.75" customHeight="1" x14ac:dyDescent="0.2">
      <c r="A120" s="269"/>
      <c r="B120" s="269"/>
      <c r="C120" s="269"/>
      <c r="D120" s="270"/>
      <c r="E120" s="270"/>
      <c r="F120" s="270"/>
      <c r="G120" s="270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</row>
    <row r="121" spans="1:26" ht="12.75" customHeight="1" x14ac:dyDescent="0.2">
      <c r="A121" s="269"/>
      <c r="B121" s="269"/>
      <c r="C121" s="269"/>
      <c r="D121" s="270"/>
      <c r="E121" s="270"/>
      <c r="F121" s="270"/>
      <c r="G121" s="270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</row>
    <row r="122" spans="1:26" ht="12.75" customHeight="1" x14ac:dyDescent="0.2">
      <c r="A122" s="269"/>
      <c r="B122" s="269"/>
      <c r="C122" s="269"/>
      <c r="D122" s="270"/>
      <c r="E122" s="270"/>
      <c r="F122" s="270"/>
      <c r="G122" s="270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</row>
    <row r="123" spans="1:26" ht="12.75" customHeight="1" x14ac:dyDescent="0.2">
      <c r="A123" s="269"/>
      <c r="B123" s="269"/>
      <c r="C123" s="269"/>
      <c r="D123" s="270"/>
      <c r="E123" s="270"/>
      <c r="F123" s="270"/>
      <c r="G123" s="270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</row>
    <row r="124" spans="1:26" ht="12.75" customHeight="1" x14ac:dyDescent="0.2">
      <c r="A124" s="269"/>
      <c r="B124" s="269"/>
      <c r="C124" s="269"/>
      <c r="D124" s="270"/>
      <c r="E124" s="270"/>
      <c r="F124" s="270"/>
      <c r="G124" s="270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</row>
    <row r="125" spans="1:26" ht="12.75" customHeight="1" x14ac:dyDescent="0.2">
      <c r="A125" s="269"/>
      <c r="B125" s="269"/>
      <c r="C125" s="269"/>
      <c r="D125" s="270"/>
      <c r="E125" s="270"/>
      <c r="F125" s="270"/>
      <c r="G125" s="270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</row>
    <row r="126" spans="1:26" ht="12.75" customHeight="1" x14ac:dyDescent="0.2">
      <c r="A126" s="269"/>
      <c r="B126" s="269"/>
      <c r="C126" s="269"/>
      <c r="D126" s="270"/>
      <c r="E126" s="270"/>
      <c r="F126" s="270"/>
      <c r="G126" s="270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</row>
    <row r="127" spans="1:26" ht="12.75" customHeight="1" x14ac:dyDescent="0.2">
      <c r="A127" s="269"/>
      <c r="B127" s="269"/>
      <c r="C127" s="269"/>
      <c r="D127" s="270"/>
      <c r="E127" s="270"/>
      <c r="F127" s="270"/>
      <c r="G127" s="270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</row>
    <row r="128" spans="1:26" ht="12.75" customHeight="1" x14ac:dyDescent="0.2">
      <c r="A128" s="269"/>
      <c r="B128" s="269"/>
      <c r="C128" s="269"/>
      <c r="D128" s="270"/>
      <c r="E128" s="270"/>
      <c r="F128" s="270"/>
      <c r="G128" s="270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</row>
    <row r="129" spans="1:26" ht="12.75" customHeight="1" x14ac:dyDescent="0.2">
      <c r="A129" s="269"/>
      <c r="B129" s="269"/>
      <c r="C129" s="269"/>
      <c r="D129" s="270"/>
      <c r="E129" s="270"/>
      <c r="F129" s="270"/>
      <c r="G129" s="270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</row>
    <row r="130" spans="1:26" ht="12.75" customHeight="1" x14ac:dyDescent="0.2">
      <c r="A130" s="269"/>
      <c r="B130" s="269"/>
      <c r="C130" s="269"/>
      <c r="D130" s="270"/>
      <c r="E130" s="270"/>
      <c r="F130" s="270"/>
      <c r="G130" s="270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</row>
    <row r="131" spans="1:26" ht="12.75" customHeight="1" x14ac:dyDescent="0.2">
      <c r="A131" s="269"/>
      <c r="B131" s="269"/>
      <c r="C131" s="269"/>
      <c r="D131" s="270"/>
      <c r="E131" s="270"/>
      <c r="F131" s="270"/>
      <c r="G131" s="270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</row>
    <row r="132" spans="1:26" ht="12.75" customHeight="1" x14ac:dyDescent="0.2">
      <c r="A132" s="269"/>
      <c r="B132" s="269"/>
      <c r="C132" s="269"/>
      <c r="D132" s="270"/>
      <c r="E132" s="270"/>
      <c r="F132" s="270"/>
      <c r="G132" s="270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</row>
    <row r="133" spans="1:26" ht="12.75" customHeight="1" x14ac:dyDescent="0.2">
      <c r="A133" s="269"/>
      <c r="B133" s="269"/>
      <c r="C133" s="269"/>
      <c r="D133" s="270"/>
      <c r="E133" s="270"/>
      <c r="F133" s="270"/>
      <c r="G133" s="270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</row>
    <row r="134" spans="1:26" ht="12.75" customHeight="1" x14ac:dyDescent="0.2">
      <c r="A134" s="269"/>
      <c r="B134" s="269"/>
      <c r="C134" s="269"/>
      <c r="D134" s="270"/>
      <c r="E134" s="270"/>
      <c r="F134" s="270"/>
      <c r="G134" s="270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</row>
    <row r="135" spans="1:26" ht="12.75" customHeight="1" x14ac:dyDescent="0.2">
      <c r="A135" s="269"/>
      <c r="B135" s="269"/>
      <c r="C135" s="269"/>
      <c r="D135" s="270"/>
      <c r="E135" s="270"/>
      <c r="F135" s="270"/>
      <c r="G135" s="270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</row>
    <row r="136" spans="1:26" ht="12.75" customHeight="1" x14ac:dyDescent="0.2">
      <c r="A136" s="269"/>
      <c r="B136" s="269"/>
      <c r="C136" s="269"/>
      <c r="D136" s="270"/>
      <c r="E136" s="270"/>
      <c r="F136" s="270"/>
      <c r="G136" s="270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</row>
    <row r="137" spans="1:26" ht="12.75" customHeight="1" x14ac:dyDescent="0.2">
      <c r="A137" s="269"/>
      <c r="B137" s="269"/>
      <c r="C137" s="269"/>
      <c r="D137" s="270"/>
      <c r="E137" s="270"/>
      <c r="F137" s="270"/>
      <c r="G137" s="270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</row>
    <row r="138" spans="1:26" ht="12.75" customHeight="1" x14ac:dyDescent="0.2">
      <c r="A138" s="269"/>
      <c r="B138" s="269"/>
      <c r="C138" s="269"/>
      <c r="D138" s="270"/>
      <c r="E138" s="270"/>
      <c r="F138" s="270"/>
      <c r="G138" s="270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</row>
    <row r="139" spans="1:26" ht="12.75" customHeight="1" x14ac:dyDescent="0.2">
      <c r="A139" s="269"/>
      <c r="B139" s="269"/>
      <c r="C139" s="269"/>
      <c r="D139" s="270"/>
      <c r="E139" s="270"/>
      <c r="F139" s="270"/>
      <c r="G139" s="270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</row>
    <row r="140" spans="1:26" ht="12.75" customHeight="1" x14ac:dyDescent="0.2">
      <c r="A140" s="269"/>
      <c r="B140" s="269"/>
      <c r="C140" s="269"/>
      <c r="D140" s="270"/>
      <c r="E140" s="270"/>
      <c r="F140" s="270"/>
      <c r="G140" s="270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</row>
    <row r="141" spans="1:26" ht="12.75" customHeight="1" x14ac:dyDescent="0.2">
      <c r="A141" s="269"/>
      <c r="B141" s="269"/>
      <c r="C141" s="269"/>
      <c r="D141" s="270"/>
      <c r="E141" s="270"/>
      <c r="F141" s="270"/>
      <c r="G141" s="270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</row>
    <row r="142" spans="1:26" ht="12.75" customHeight="1" x14ac:dyDescent="0.2">
      <c r="A142" s="269"/>
      <c r="B142" s="269"/>
      <c r="C142" s="269"/>
      <c r="D142" s="270"/>
      <c r="E142" s="270"/>
      <c r="F142" s="270"/>
      <c r="G142" s="270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</row>
    <row r="143" spans="1:26" ht="12.75" customHeight="1" x14ac:dyDescent="0.2">
      <c r="A143" s="269"/>
      <c r="B143" s="269"/>
      <c r="C143" s="269"/>
      <c r="D143" s="270"/>
      <c r="E143" s="270"/>
      <c r="F143" s="270"/>
      <c r="G143" s="270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</row>
    <row r="144" spans="1:26" ht="12.75" customHeight="1" x14ac:dyDescent="0.2">
      <c r="A144" s="269"/>
      <c r="B144" s="269"/>
      <c r="C144" s="269"/>
      <c r="D144" s="270"/>
      <c r="E144" s="270"/>
      <c r="F144" s="270"/>
      <c r="G144" s="270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</row>
    <row r="145" spans="1:26" ht="12.75" customHeight="1" x14ac:dyDescent="0.2">
      <c r="A145" s="269"/>
      <c r="B145" s="269"/>
      <c r="C145" s="269"/>
      <c r="D145" s="270"/>
      <c r="E145" s="270"/>
      <c r="F145" s="270"/>
      <c r="G145" s="270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</row>
    <row r="146" spans="1:26" ht="12.75" customHeight="1" x14ac:dyDescent="0.2">
      <c r="A146" s="269"/>
      <c r="B146" s="269"/>
      <c r="C146" s="269"/>
      <c r="D146" s="270"/>
      <c r="E146" s="270"/>
      <c r="F146" s="270"/>
      <c r="G146" s="270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</row>
    <row r="147" spans="1:26" ht="12.75" customHeight="1" x14ac:dyDescent="0.2">
      <c r="A147" s="269"/>
      <c r="B147" s="269"/>
      <c r="C147" s="269"/>
      <c r="D147" s="270"/>
      <c r="E147" s="270"/>
      <c r="F147" s="270"/>
      <c r="G147" s="270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</row>
    <row r="148" spans="1:26" ht="12.75" customHeight="1" x14ac:dyDescent="0.2">
      <c r="A148" s="269"/>
      <c r="B148" s="269"/>
      <c r="C148" s="269"/>
      <c r="D148" s="270"/>
      <c r="E148" s="270"/>
      <c r="F148" s="270"/>
      <c r="G148" s="270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</row>
    <row r="149" spans="1:26" ht="12.75" customHeight="1" x14ac:dyDescent="0.2">
      <c r="A149" s="269"/>
      <c r="B149" s="269"/>
      <c r="C149" s="269"/>
      <c r="D149" s="270"/>
      <c r="E149" s="270"/>
      <c r="F149" s="270"/>
      <c r="G149" s="270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</row>
    <row r="150" spans="1:26" ht="12.75" customHeight="1" x14ac:dyDescent="0.2">
      <c r="A150" s="269"/>
      <c r="B150" s="269"/>
      <c r="C150" s="269"/>
      <c r="D150" s="270"/>
      <c r="E150" s="270"/>
      <c r="F150" s="270"/>
      <c r="G150" s="270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</row>
    <row r="151" spans="1:26" ht="12.75" customHeight="1" x14ac:dyDescent="0.2">
      <c r="A151" s="269"/>
      <c r="B151" s="269"/>
      <c r="C151" s="269"/>
      <c r="D151" s="270"/>
      <c r="E151" s="270"/>
      <c r="F151" s="270"/>
      <c r="G151" s="270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</row>
    <row r="152" spans="1:26" ht="12.75" customHeight="1" x14ac:dyDescent="0.2">
      <c r="A152" s="269"/>
      <c r="B152" s="269"/>
      <c r="C152" s="269"/>
      <c r="D152" s="270"/>
      <c r="E152" s="270"/>
      <c r="F152" s="270"/>
      <c r="G152" s="270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</row>
    <row r="153" spans="1:26" ht="12.75" customHeight="1" x14ac:dyDescent="0.2">
      <c r="A153" s="269"/>
      <c r="B153" s="269"/>
      <c r="C153" s="269"/>
      <c r="D153" s="270"/>
      <c r="E153" s="270"/>
      <c r="F153" s="270"/>
      <c r="G153" s="270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</row>
    <row r="154" spans="1:26" ht="12.75" customHeight="1" x14ac:dyDescent="0.2">
      <c r="A154" s="269"/>
      <c r="B154" s="269"/>
      <c r="C154" s="269"/>
      <c r="D154" s="270"/>
      <c r="E154" s="270"/>
      <c r="F154" s="270"/>
      <c r="G154" s="270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</row>
    <row r="155" spans="1:26" ht="12.75" customHeight="1" x14ac:dyDescent="0.2">
      <c r="A155" s="269"/>
      <c r="B155" s="269"/>
      <c r="C155" s="269"/>
      <c r="D155" s="270"/>
      <c r="E155" s="270"/>
      <c r="F155" s="270"/>
      <c r="G155" s="270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</row>
    <row r="156" spans="1:26" ht="12.75" customHeight="1" x14ac:dyDescent="0.2">
      <c r="A156" s="269"/>
      <c r="B156" s="269"/>
      <c r="C156" s="269"/>
      <c r="D156" s="270"/>
      <c r="E156" s="270"/>
      <c r="F156" s="270"/>
      <c r="G156" s="270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</row>
    <row r="157" spans="1:26" ht="12.75" customHeight="1" x14ac:dyDescent="0.2">
      <c r="A157" s="269"/>
      <c r="B157" s="269"/>
      <c r="C157" s="269"/>
      <c r="D157" s="270"/>
      <c r="E157" s="270"/>
      <c r="F157" s="270"/>
      <c r="G157" s="270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</row>
    <row r="158" spans="1:26" ht="12.75" customHeight="1" x14ac:dyDescent="0.2">
      <c r="A158" s="269"/>
      <c r="B158" s="269"/>
      <c r="C158" s="269"/>
      <c r="D158" s="270"/>
      <c r="E158" s="270"/>
      <c r="F158" s="270"/>
      <c r="G158" s="270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</row>
    <row r="159" spans="1:26" ht="12.75" customHeight="1" x14ac:dyDescent="0.2">
      <c r="A159" s="269"/>
      <c r="B159" s="269"/>
      <c r="C159" s="269"/>
      <c r="D159" s="270"/>
      <c r="E159" s="270"/>
      <c r="F159" s="270"/>
      <c r="G159" s="270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</row>
    <row r="160" spans="1:26" ht="12.75" customHeight="1" x14ac:dyDescent="0.2">
      <c r="A160" s="269"/>
      <c r="B160" s="269"/>
      <c r="C160" s="269"/>
      <c r="D160" s="270"/>
      <c r="E160" s="270"/>
      <c r="F160" s="270"/>
      <c r="G160" s="270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</row>
    <row r="161" spans="1:26" ht="12.75" customHeight="1" x14ac:dyDescent="0.2">
      <c r="A161" s="269"/>
      <c r="B161" s="269"/>
      <c r="C161" s="269"/>
      <c r="D161" s="270"/>
      <c r="E161" s="270"/>
      <c r="F161" s="270"/>
      <c r="G161" s="270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</row>
    <row r="162" spans="1:26" ht="12.75" customHeight="1" x14ac:dyDescent="0.2">
      <c r="A162" s="269"/>
      <c r="B162" s="269"/>
      <c r="C162" s="269"/>
      <c r="D162" s="270"/>
      <c r="E162" s="270"/>
      <c r="F162" s="270"/>
      <c r="G162" s="270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</row>
    <row r="163" spans="1:26" ht="12.75" customHeight="1" x14ac:dyDescent="0.2">
      <c r="A163" s="269"/>
      <c r="B163" s="269"/>
      <c r="C163" s="269"/>
      <c r="D163" s="270"/>
      <c r="E163" s="270"/>
      <c r="F163" s="270"/>
      <c r="G163" s="270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</row>
    <row r="164" spans="1:26" ht="12.75" customHeight="1" x14ac:dyDescent="0.2">
      <c r="A164" s="269"/>
      <c r="B164" s="269"/>
      <c r="C164" s="269"/>
      <c r="D164" s="270"/>
      <c r="E164" s="270"/>
      <c r="F164" s="270"/>
      <c r="G164" s="270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</row>
    <row r="165" spans="1:26" ht="12.75" customHeight="1" x14ac:dyDescent="0.2">
      <c r="A165" s="269"/>
      <c r="B165" s="269"/>
      <c r="C165" s="269"/>
      <c r="D165" s="270"/>
      <c r="E165" s="270"/>
      <c r="F165" s="270"/>
      <c r="G165" s="270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</row>
    <row r="166" spans="1:26" ht="12.75" customHeight="1" x14ac:dyDescent="0.2">
      <c r="A166" s="269"/>
      <c r="B166" s="269"/>
      <c r="C166" s="269"/>
      <c r="D166" s="270"/>
      <c r="E166" s="270"/>
      <c r="F166" s="270"/>
      <c r="G166" s="270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</row>
    <row r="167" spans="1:26" ht="12.75" customHeight="1" x14ac:dyDescent="0.2">
      <c r="A167" s="269"/>
      <c r="B167" s="269"/>
      <c r="C167" s="269"/>
      <c r="D167" s="270"/>
      <c r="E167" s="270"/>
      <c r="F167" s="270"/>
      <c r="G167" s="270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</row>
    <row r="168" spans="1:26" ht="12.75" customHeight="1" x14ac:dyDescent="0.2">
      <c r="A168" s="269"/>
      <c r="B168" s="269"/>
      <c r="C168" s="269"/>
      <c r="D168" s="270"/>
      <c r="E168" s="270"/>
      <c r="F168" s="270"/>
      <c r="G168" s="270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</row>
    <row r="169" spans="1:26" ht="12.75" customHeight="1" x14ac:dyDescent="0.2">
      <c r="A169" s="269"/>
      <c r="B169" s="269"/>
      <c r="C169" s="269"/>
      <c r="D169" s="270"/>
      <c r="E169" s="270"/>
      <c r="F169" s="270"/>
      <c r="G169" s="270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</row>
    <row r="170" spans="1:26" ht="12.75" customHeight="1" x14ac:dyDescent="0.2">
      <c r="A170" s="269"/>
      <c r="B170" s="269"/>
      <c r="C170" s="269"/>
      <c r="D170" s="270"/>
      <c r="E170" s="270"/>
      <c r="F170" s="270"/>
      <c r="G170" s="270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</row>
    <row r="171" spans="1:26" ht="12.75" customHeight="1" x14ac:dyDescent="0.2">
      <c r="A171" s="269"/>
      <c r="B171" s="269"/>
      <c r="C171" s="269"/>
      <c r="D171" s="270"/>
      <c r="E171" s="270"/>
      <c r="F171" s="270"/>
      <c r="G171" s="270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</row>
    <row r="172" spans="1:26" ht="12.75" customHeight="1" x14ac:dyDescent="0.2">
      <c r="A172" s="269"/>
      <c r="B172" s="269"/>
      <c r="C172" s="269"/>
      <c r="D172" s="270"/>
      <c r="E172" s="270"/>
      <c r="F172" s="270"/>
      <c r="G172" s="270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</row>
    <row r="173" spans="1:26" ht="12.75" customHeight="1" x14ac:dyDescent="0.2">
      <c r="A173" s="269"/>
      <c r="B173" s="269"/>
      <c r="C173" s="269"/>
      <c r="D173" s="270"/>
      <c r="E173" s="270"/>
      <c r="F173" s="270"/>
      <c r="G173" s="270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</row>
    <row r="174" spans="1:26" ht="12.75" customHeight="1" x14ac:dyDescent="0.2">
      <c r="A174" s="269"/>
      <c r="B174" s="269"/>
      <c r="C174" s="269"/>
      <c r="D174" s="270"/>
      <c r="E174" s="270"/>
      <c r="F174" s="270"/>
      <c r="G174" s="270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</row>
    <row r="175" spans="1:26" ht="12.75" customHeight="1" x14ac:dyDescent="0.2">
      <c r="A175" s="269"/>
      <c r="B175" s="269"/>
      <c r="C175" s="269"/>
      <c r="D175" s="270"/>
      <c r="E175" s="270"/>
      <c r="F175" s="270"/>
      <c r="G175" s="270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</row>
    <row r="176" spans="1:26" ht="12.75" customHeight="1" x14ac:dyDescent="0.2">
      <c r="A176" s="269"/>
      <c r="B176" s="269"/>
      <c r="C176" s="269"/>
      <c r="D176" s="270"/>
      <c r="E176" s="270"/>
      <c r="F176" s="270"/>
      <c r="G176" s="270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</row>
    <row r="177" spans="1:26" ht="12.75" customHeight="1" x14ac:dyDescent="0.2">
      <c r="A177" s="269"/>
      <c r="B177" s="269"/>
      <c r="C177" s="269"/>
      <c r="D177" s="270"/>
      <c r="E177" s="270"/>
      <c r="F177" s="270"/>
      <c r="G177" s="270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</row>
    <row r="178" spans="1:26" ht="12.75" customHeight="1" x14ac:dyDescent="0.2">
      <c r="A178" s="269"/>
      <c r="B178" s="269"/>
      <c r="C178" s="269"/>
      <c r="D178" s="270"/>
      <c r="E178" s="270"/>
      <c r="F178" s="270"/>
      <c r="G178" s="270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</row>
    <row r="179" spans="1:26" ht="12.75" customHeight="1" x14ac:dyDescent="0.2">
      <c r="A179" s="269"/>
      <c r="B179" s="269"/>
      <c r="C179" s="269"/>
      <c r="D179" s="270"/>
      <c r="E179" s="270"/>
      <c r="F179" s="270"/>
      <c r="G179" s="270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</row>
    <row r="180" spans="1:26" ht="12.75" customHeight="1" x14ac:dyDescent="0.2">
      <c r="A180" s="269"/>
      <c r="B180" s="269"/>
      <c r="C180" s="269"/>
      <c r="D180" s="270"/>
      <c r="E180" s="270"/>
      <c r="F180" s="270"/>
      <c r="G180" s="270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</row>
    <row r="181" spans="1:26" ht="12.75" customHeight="1" x14ac:dyDescent="0.2">
      <c r="A181" s="269"/>
      <c r="B181" s="269"/>
      <c r="C181" s="269"/>
      <c r="D181" s="270"/>
      <c r="E181" s="270"/>
      <c r="F181" s="270"/>
      <c r="G181" s="270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</row>
    <row r="182" spans="1:26" ht="12.75" customHeight="1" x14ac:dyDescent="0.2">
      <c r="A182" s="269"/>
      <c r="B182" s="269"/>
      <c r="C182" s="269"/>
      <c r="D182" s="270"/>
      <c r="E182" s="270"/>
      <c r="F182" s="270"/>
      <c r="G182" s="270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</row>
    <row r="183" spans="1:26" ht="12.75" customHeight="1" x14ac:dyDescent="0.2">
      <c r="A183" s="269"/>
      <c r="B183" s="269"/>
      <c r="C183" s="269"/>
      <c r="D183" s="270"/>
      <c r="E183" s="270"/>
      <c r="F183" s="270"/>
      <c r="G183" s="270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</row>
    <row r="184" spans="1:26" ht="12.75" customHeight="1" x14ac:dyDescent="0.2">
      <c r="A184" s="269"/>
      <c r="B184" s="269"/>
      <c r="C184" s="269"/>
      <c r="D184" s="270"/>
      <c r="E184" s="270"/>
      <c r="F184" s="270"/>
      <c r="G184" s="270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</row>
    <row r="185" spans="1:26" ht="12.75" customHeight="1" x14ac:dyDescent="0.2">
      <c r="A185" s="269"/>
      <c r="B185" s="269"/>
      <c r="C185" s="269"/>
      <c r="D185" s="270"/>
      <c r="E185" s="270"/>
      <c r="F185" s="270"/>
      <c r="G185" s="270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</row>
    <row r="186" spans="1:26" ht="12.75" customHeight="1" x14ac:dyDescent="0.2">
      <c r="A186" s="269"/>
      <c r="B186" s="269"/>
      <c r="C186" s="269"/>
      <c r="D186" s="270"/>
      <c r="E186" s="270"/>
      <c r="F186" s="270"/>
      <c r="G186" s="270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</row>
    <row r="187" spans="1:26" ht="12.75" customHeight="1" x14ac:dyDescent="0.2">
      <c r="A187" s="269"/>
      <c r="B187" s="269"/>
      <c r="C187" s="269"/>
      <c r="D187" s="270"/>
      <c r="E187" s="270"/>
      <c r="F187" s="270"/>
      <c r="G187" s="270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</row>
    <row r="188" spans="1:26" ht="12.75" customHeight="1" x14ac:dyDescent="0.2">
      <c r="A188" s="269"/>
      <c r="B188" s="269"/>
      <c r="C188" s="269"/>
      <c r="D188" s="270"/>
      <c r="E188" s="270"/>
      <c r="F188" s="270"/>
      <c r="G188" s="270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</row>
    <row r="189" spans="1:26" ht="12.75" customHeight="1" x14ac:dyDescent="0.2">
      <c r="A189" s="269"/>
      <c r="B189" s="269"/>
      <c r="C189" s="269"/>
      <c r="D189" s="270"/>
      <c r="E189" s="270"/>
      <c r="F189" s="270"/>
      <c r="G189" s="270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</row>
    <row r="190" spans="1:26" ht="12.75" customHeight="1" x14ac:dyDescent="0.2">
      <c r="A190" s="269"/>
      <c r="B190" s="269"/>
      <c r="C190" s="269"/>
      <c r="D190" s="270"/>
      <c r="E190" s="270"/>
      <c r="F190" s="270"/>
      <c r="G190" s="270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</row>
    <row r="191" spans="1:26" ht="12.75" customHeight="1" x14ac:dyDescent="0.2">
      <c r="A191" s="269"/>
      <c r="B191" s="269"/>
      <c r="C191" s="269"/>
      <c r="D191" s="270"/>
      <c r="E191" s="270"/>
      <c r="F191" s="270"/>
      <c r="G191" s="270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</row>
    <row r="192" spans="1:26" ht="12.75" customHeight="1" x14ac:dyDescent="0.2">
      <c r="A192" s="269"/>
      <c r="B192" s="269"/>
      <c r="C192" s="269"/>
      <c r="D192" s="270"/>
      <c r="E192" s="270"/>
      <c r="F192" s="270"/>
      <c r="G192" s="270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</row>
    <row r="193" spans="1:26" ht="12.75" customHeight="1" x14ac:dyDescent="0.2">
      <c r="A193" s="269"/>
      <c r="B193" s="269"/>
      <c r="C193" s="269"/>
      <c r="D193" s="270"/>
      <c r="E193" s="270"/>
      <c r="F193" s="270"/>
      <c r="G193" s="270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</row>
    <row r="194" spans="1:26" ht="12.75" customHeight="1" x14ac:dyDescent="0.2">
      <c r="A194" s="269"/>
      <c r="B194" s="269"/>
      <c r="C194" s="269"/>
      <c r="D194" s="270"/>
      <c r="E194" s="270"/>
      <c r="F194" s="270"/>
      <c r="G194" s="270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</row>
    <row r="195" spans="1:26" ht="12.75" customHeight="1" x14ac:dyDescent="0.2">
      <c r="A195" s="269"/>
      <c r="B195" s="269"/>
      <c r="C195" s="269"/>
      <c r="D195" s="270"/>
      <c r="E195" s="270"/>
      <c r="F195" s="270"/>
      <c r="G195" s="270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</row>
    <row r="196" spans="1:26" ht="12.75" customHeight="1" x14ac:dyDescent="0.2">
      <c r="A196" s="269"/>
      <c r="B196" s="269"/>
      <c r="C196" s="269"/>
      <c r="D196" s="270"/>
      <c r="E196" s="270"/>
      <c r="F196" s="270"/>
      <c r="G196" s="270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</row>
    <row r="197" spans="1:26" ht="12.75" customHeight="1" x14ac:dyDescent="0.2">
      <c r="A197" s="269"/>
      <c r="B197" s="269"/>
      <c r="C197" s="269"/>
      <c r="D197" s="270"/>
      <c r="E197" s="270"/>
      <c r="F197" s="270"/>
      <c r="G197" s="270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</row>
    <row r="198" spans="1:26" ht="12.75" customHeight="1" x14ac:dyDescent="0.2">
      <c r="A198" s="269"/>
      <c r="B198" s="269"/>
      <c r="C198" s="269"/>
      <c r="D198" s="270"/>
      <c r="E198" s="270"/>
      <c r="F198" s="270"/>
      <c r="G198" s="270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</row>
    <row r="199" spans="1:26" ht="12.75" customHeight="1" x14ac:dyDescent="0.2">
      <c r="A199" s="269"/>
      <c r="B199" s="269"/>
      <c r="C199" s="269"/>
      <c r="D199" s="270"/>
      <c r="E199" s="270"/>
      <c r="F199" s="270"/>
      <c r="G199" s="270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</row>
    <row r="200" spans="1:26" ht="12.75" customHeight="1" x14ac:dyDescent="0.2">
      <c r="A200" s="269"/>
      <c r="B200" s="269"/>
      <c r="C200" s="269"/>
      <c r="D200" s="270"/>
      <c r="E200" s="270"/>
      <c r="F200" s="270"/>
      <c r="G200" s="270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</row>
    <row r="201" spans="1:26" ht="12.75" customHeight="1" x14ac:dyDescent="0.2">
      <c r="A201" s="269"/>
      <c r="B201" s="269"/>
      <c r="C201" s="269"/>
      <c r="D201" s="270"/>
      <c r="E201" s="270"/>
      <c r="F201" s="270"/>
      <c r="G201" s="270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</row>
    <row r="202" spans="1:26" ht="12.75" customHeight="1" x14ac:dyDescent="0.2">
      <c r="A202" s="269"/>
      <c r="B202" s="269"/>
      <c r="C202" s="269"/>
      <c r="D202" s="270"/>
      <c r="E202" s="270"/>
      <c r="F202" s="270"/>
      <c r="G202" s="270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</row>
    <row r="203" spans="1:26" ht="12.75" customHeight="1" x14ac:dyDescent="0.2">
      <c r="A203" s="269"/>
      <c r="B203" s="269"/>
      <c r="C203" s="269"/>
      <c r="D203" s="270"/>
      <c r="E203" s="270"/>
      <c r="F203" s="270"/>
      <c r="G203" s="270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</row>
    <row r="204" spans="1:26" ht="12.75" customHeight="1" x14ac:dyDescent="0.2">
      <c r="A204" s="269"/>
      <c r="B204" s="269"/>
      <c r="C204" s="269"/>
      <c r="D204" s="270"/>
      <c r="E204" s="270"/>
      <c r="F204" s="270"/>
      <c r="G204" s="270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</row>
    <row r="205" spans="1:26" ht="12.75" customHeight="1" x14ac:dyDescent="0.2">
      <c r="A205" s="269"/>
      <c r="B205" s="269"/>
      <c r="C205" s="269"/>
      <c r="D205" s="270"/>
      <c r="E205" s="270"/>
      <c r="F205" s="270"/>
      <c r="G205" s="270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</row>
    <row r="206" spans="1:26" ht="12.75" customHeight="1" x14ac:dyDescent="0.2">
      <c r="A206" s="269"/>
      <c r="B206" s="269"/>
      <c r="C206" s="269"/>
      <c r="D206" s="270"/>
      <c r="E206" s="270"/>
      <c r="F206" s="270"/>
      <c r="G206" s="270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</row>
    <row r="207" spans="1:26" ht="12.75" customHeight="1" x14ac:dyDescent="0.2">
      <c r="A207" s="269"/>
      <c r="B207" s="269"/>
      <c r="C207" s="269"/>
      <c r="D207" s="270"/>
      <c r="E207" s="270"/>
      <c r="F207" s="270"/>
      <c r="G207" s="270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</row>
    <row r="208" spans="1:26" ht="12.75" customHeight="1" x14ac:dyDescent="0.2">
      <c r="A208" s="269"/>
      <c r="B208" s="269"/>
      <c r="C208" s="269"/>
      <c r="D208" s="270"/>
      <c r="E208" s="270"/>
      <c r="F208" s="270"/>
      <c r="G208" s="270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</row>
    <row r="209" spans="1:26" ht="12.75" customHeight="1" x14ac:dyDescent="0.2">
      <c r="A209" s="269"/>
      <c r="B209" s="269"/>
      <c r="C209" s="269"/>
      <c r="D209" s="270"/>
      <c r="E209" s="270"/>
      <c r="F209" s="270"/>
      <c r="G209" s="270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</row>
    <row r="210" spans="1:26" ht="12.75" customHeight="1" x14ac:dyDescent="0.2">
      <c r="A210" s="269"/>
      <c r="B210" s="269"/>
      <c r="C210" s="269"/>
      <c r="D210" s="270"/>
      <c r="E210" s="270"/>
      <c r="F210" s="270"/>
      <c r="G210" s="270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</row>
    <row r="211" spans="1:26" ht="12.75" customHeight="1" x14ac:dyDescent="0.2">
      <c r="A211" s="269"/>
      <c r="B211" s="269"/>
      <c r="C211" s="269"/>
      <c r="D211" s="270"/>
      <c r="E211" s="270"/>
      <c r="F211" s="270"/>
      <c r="G211" s="270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</row>
    <row r="212" spans="1:26" ht="12.75" customHeight="1" x14ac:dyDescent="0.2">
      <c r="A212" s="269"/>
      <c r="B212" s="269"/>
      <c r="C212" s="269"/>
      <c r="D212" s="270"/>
      <c r="E212" s="270"/>
      <c r="F212" s="270"/>
      <c r="G212" s="270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</row>
    <row r="213" spans="1:26" ht="12.75" customHeight="1" x14ac:dyDescent="0.2">
      <c r="A213" s="269"/>
      <c r="B213" s="269"/>
      <c r="C213" s="269"/>
      <c r="D213" s="270"/>
      <c r="E213" s="270"/>
      <c r="F213" s="270"/>
      <c r="G213" s="270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</row>
    <row r="214" spans="1:26" ht="12.75" customHeight="1" x14ac:dyDescent="0.2">
      <c r="A214" s="269"/>
      <c r="B214" s="269"/>
      <c r="C214" s="269"/>
      <c r="D214" s="270"/>
      <c r="E214" s="270"/>
      <c r="F214" s="270"/>
      <c r="G214" s="270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</row>
    <row r="215" spans="1:26" ht="12.75" customHeight="1" x14ac:dyDescent="0.2">
      <c r="A215" s="269"/>
      <c r="B215" s="269"/>
      <c r="C215" s="269"/>
      <c r="D215" s="270"/>
      <c r="E215" s="270"/>
      <c r="F215" s="270"/>
      <c r="G215" s="270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</row>
    <row r="216" spans="1:26" ht="12.75" customHeight="1" x14ac:dyDescent="0.2">
      <c r="A216" s="269"/>
      <c r="B216" s="269"/>
      <c r="C216" s="269"/>
      <c r="D216" s="270"/>
      <c r="E216" s="270"/>
      <c r="F216" s="270"/>
      <c r="G216" s="270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</row>
    <row r="217" spans="1:26" ht="12.75" customHeight="1" x14ac:dyDescent="0.2">
      <c r="A217" s="269"/>
      <c r="B217" s="269"/>
      <c r="C217" s="269"/>
      <c r="D217" s="270"/>
      <c r="E217" s="270"/>
      <c r="F217" s="270"/>
      <c r="G217" s="270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</row>
    <row r="218" spans="1:26" ht="12.75" customHeight="1" x14ac:dyDescent="0.2">
      <c r="A218" s="269"/>
      <c r="B218" s="269"/>
      <c r="C218" s="269"/>
      <c r="D218" s="270"/>
      <c r="E218" s="270"/>
      <c r="F218" s="270"/>
      <c r="G218" s="270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</row>
    <row r="219" spans="1:26" ht="12.75" customHeight="1" x14ac:dyDescent="0.2">
      <c r="A219" s="269"/>
      <c r="B219" s="269"/>
      <c r="C219" s="269"/>
      <c r="D219" s="270"/>
      <c r="E219" s="270"/>
      <c r="F219" s="270"/>
      <c r="G219" s="270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</row>
    <row r="220" spans="1:26" ht="12.75" customHeight="1" x14ac:dyDescent="0.2">
      <c r="A220" s="269"/>
      <c r="B220" s="269"/>
      <c r="C220" s="269"/>
      <c r="D220" s="270"/>
      <c r="E220" s="270"/>
      <c r="F220" s="270"/>
      <c r="G220" s="270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</row>
    <row r="221" spans="1:26" ht="12.75" customHeight="1" x14ac:dyDescent="0.2">
      <c r="A221" s="269"/>
      <c r="B221" s="269"/>
      <c r="C221" s="269"/>
      <c r="D221" s="270"/>
      <c r="E221" s="270"/>
      <c r="F221" s="270"/>
      <c r="G221" s="270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</row>
    <row r="222" spans="1:26" ht="12.75" customHeight="1" x14ac:dyDescent="0.2">
      <c r="A222" s="269"/>
      <c r="B222" s="269"/>
      <c r="C222" s="269"/>
      <c r="D222" s="270"/>
      <c r="E222" s="270"/>
      <c r="F222" s="270"/>
      <c r="G222" s="270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</row>
    <row r="223" spans="1:26" ht="12.75" customHeight="1" x14ac:dyDescent="0.2">
      <c r="A223" s="269"/>
      <c r="B223" s="269"/>
      <c r="C223" s="269"/>
      <c r="D223" s="270"/>
      <c r="E223" s="270"/>
      <c r="F223" s="270"/>
      <c r="G223" s="270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</row>
    <row r="224" spans="1:26" ht="12.75" customHeight="1" x14ac:dyDescent="0.2">
      <c r="A224" s="269"/>
      <c r="B224" s="269"/>
      <c r="C224" s="269"/>
      <c r="D224" s="270"/>
      <c r="E224" s="270"/>
      <c r="F224" s="270"/>
      <c r="G224" s="270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</row>
    <row r="225" spans="1:26" ht="12.75" customHeight="1" x14ac:dyDescent="0.2">
      <c r="A225" s="269"/>
      <c r="B225" s="269"/>
      <c r="C225" s="269"/>
      <c r="D225" s="270"/>
      <c r="E225" s="270"/>
      <c r="F225" s="270"/>
      <c r="G225" s="270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</row>
    <row r="226" spans="1:26" ht="12.75" customHeight="1" x14ac:dyDescent="0.2">
      <c r="A226" s="269"/>
      <c r="B226" s="269"/>
      <c r="C226" s="269"/>
      <c r="D226" s="270"/>
      <c r="E226" s="270"/>
      <c r="F226" s="270"/>
      <c r="G226" s="270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</row>
    <row r="227" spans="1:26" ht="12.75" customHeight="1" x14ac:dyDescent="0.2">
      <c r="A227" s="269"/>
      <c r="B227" s="269"/>
      <c r="C227" s="269"/>
      <c r="D227" s="270"/>
      <c r="E227" s="270"/>
      <c r="F227" s="270"/>
      <c r="G227" s="270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</row>
    <row r="228" spans="1:26" ht="12.75" customHeight="1" x14ac:dyDescent="0.2">
      <c r="A228" s="269"/>
      <c r="B228" s="269"/>
      <c r="C228" s="269"/>
      <c r="D228" s="270"/>
      <c r="E228" s="270"/>
      <c r="F228" s="270"/>
      <c r="G228" s="270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</row>
    <row r="229" spans="1:26" ht="12.75" customHeight="1" x14ac:dyDescent="0.2">
      <c r="A229" s="269"/>
      <c r="B229" s="269"/>
      <c r="C229" s="269"/>
      <c r="D229" s="270"/>
      <c r="E229" s="270"/>
      <c r="F229" s="270"/>
      <c r="G229" s="270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</row>
    <row r="230" spans="1:26" ht="12.75" customHeight="1" x14ac:dyDescent="0.2">
      <c r="A230" s="269"/>
      <c r="B230" s="269"/>
      <c r="C230" s="269"/>
      <c r="D230" s="270"/>
      <c r="E230" s="270"/>
      <c r="F230" s="270"/>
      <c r="G230" s="270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</row>
    <row r="231" spans="1:26" ht="12.75" customHeight="1" x14ac:dyDescent="0.2">
      <c r="A231" s="269"/>
      <c r="B231" s="269"/>
      <c r="C231" s="269"/>
      <c r="D231" s="270"/>
      <c r="E231" s="270"/>
      <c r="F231" s="270"/>
      <c r="G231" s="270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</row>
    <row r="232" spans="1:26" ht="12.75" customHeight="1" x14ac:dyDescent="0.2">
      <c r="A232" s="269"/>
      <c r="B232" s="269"/>
      <c r="C232" s="269"/>
      <c r="D232" s="270"/>
      <c r="E232" s="270"/>
      <c r="F232" s="270"/>
      <c r="G232" s="270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</row>
    <row r="233" spans="1:26" ht="12.75" customHeight="1" x14ac:dyDescent="0.2">
      <c r="A233" s="269"/>
      <c r="B233" s="269"/>
      <c r="C233" s="269"/>
      <c r="D233" s="270"/>
      <c r="E233" s="270"/>
      <c r="F233" s="270"/>
      <c r="G233" s="270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</row>
    <row r="234" spans="1:26" ht="12.75" customHeight="1" x14ac:dyDescent="0.2">
      <c r="A234" s="269"/>
      <c r="B234" s="269"/>
      <c r="C234" s="269"/>
      <c r="D234" s="270"/>
      <c r="E234" s="270"/>
      <c r="F234" s="270"/>
      <c r="G234" s="270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</row>
    <row r="235" spans="1:26" ht="12.75" customHeight="1" x14ac:dyDescent="0.2">
      <c r="A235" s="269"/>
      <c r="B235" s="269"/>
      <c r="C235" s="269"/>
      <c r="D235" s="270"/>
      <c r="E235" s="270"/>
      <c r="F235" s="270"/>
      <c r="G235" s="270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</row>
    <row r="236" spans="1:26" ht="12.75" customHeight="1" x14ac:dyDescent="0.2">
      <c r="A236" s="269"/>
      <c r="B236" s="269"/>
      <c r="C236" s="269"/>
      <c r="D236" s="270"/>
      <c r="E236" s="270"/>
      <c r="F236" s="270"/>
      <c r="G236" s="270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</row>
    <row r="237" spans="1:26" ht="12.75" customHeight="1" x14ac:dyDescent="0.2">
      <c r="A237" s="269"/>
      <c r="B237" s="269"/>
      <c r="C237" s="269"/>
      <c r="D237" s="270"/>
      <c r="E237" s="270"/>
      <c r="F237" s="270"/>
      <c r="G237" s="270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</row>
    <row r="238" spans="1:26" ht="12.75" customHeight="1" x14ac:dyDescent="0.2">
      <c r="A238" s="269"/>
      <c r="B238" s="269"/>
      <c r="C238" s="269"/>
      <c r="D238" s="270"/>
      <c r="E238" s="270"/>
      <c r="F238" s="270"/>
      <c r="G238" s="270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</row>
    <row r="239" spans="1:26" ht="12.75" customHeight="1" x14ac:dyDescent="0.2">
      <c r="A239" s="269"/>
      <c r="B239" s="269"/>
      <c r="C239" s="269"/>
      <c r="D239" s="270"/>
      <c r="E239" s="270"/>
      <c r="F239" s="270"/>
      <c r="G239" s="270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</row>
    <row r="240" spans="1:26" ht="12.75" customHeight="1" x14ac:dyDescent="0.2">
      <c r="A240" s="269"/>
      <c r="B240" s="269"/>
      <c r="C240" s="269"/>
      <c r="D240" s="270"/>
      <c r="E240" s="270"/>
      <c r="F240" s="270"/>
      <c r="G240" s="270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</row>
    <row r="241" spans="1:26" ht="12.75" customHeight="1" x14ac:dyDescent="0.2">
      <c r="A241" s="269"/>
      <c r="B241" s="269"/>
      <c r="C241" s="269"/>
      <c r="D241" s="270"/>
      <c r="E241" s="270"/>
      <c r="F241" s="270"/>
      <c r="G241" s="270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</row>
    <row r="242" spans="1:26" ht="12.75" customHeight="1" x14ac:dyDescent="0.2">
      <c r="A242" s="269"/>
      <c r="B242" s="269"/>
      <c r="C242" s="269"/>
      <c r="D242" s="270"/>
      <c r="E242" s="270"/>
      <c r="F242" s="270"/>
      <c r="G242" s="270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</row>
    <row r="243" spans="1:26" ht="12.75" customHeight="1" x14ac:dyDescent="0.2">
      <c r="A243" s="269"/>
      <c r="B243" s="269"/>
      <c r="C243" s="269"/>
      <c r="D243" s="270"/>
      <c r="E243" s="270"/>
      <c r="F243" s="270"/>
      <c r="G243" s="270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</row>
    <row r="244" spans="1:26" ht="12.75" customHeight="1" x14ac:dyDescent="0.2">
      <c r="A244" s="269"/>
      <c r="B244" s="269"/>
      <c r="C244" s="269"/>
      <c r="D244" s="270"/>
      <c r="E244" s="270"/>
      <c r="F244" s="270"/>
      <c r="G244" s="270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</row>
    <row r="245" spans="1:26" ht="12.75" customHeight="1" x14ac:dyDescent="0.2">
      <c r="A245" s="269"/>
      <c r="B245" s="269"/>
      <c r="C245" s="269"/>
      <c r="D245" s="270"/>
      <c r="E245" s="270"/>
      <c r="F245" s="270"/>
      <c r="G245" s="270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</row>
    <row r="246" spans="1:26" ht="12.75" customHeight="1" x14ac:dyDescent="0.2">
      <c r="A246" s="269"/>
      <c r="B246" s="269"/>
      <c r="C246" s="269"/>
      <c r="D246" s="270"/>
      <c r="E246" s="270"/>
      <c r="F246" s="270"/>
      <c r="G246" s="270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</row>
    <row r="247" spans="1:26" ht="12.75" customHeight="1" x14ac:dyDescent="0.2">
      <c r="A247" s="269"/>
      <c r="B247" s="269"/>
      <c r="C247" s="269"/>
      <c r="D247" s="270"/>
      <c r="E247" s="270"/>
      <c r="F247" s="270"/>
      <c r="G247" s="270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</row>
    <row r="248" spans="1:26" ht="12.75" customHeight="1" x14ac:dyDescent="0.2">
      <c r="A248" s="269"/>
      <c r="B248" s="269"/>
      <c r="C248" s="269"/>
      <c r="D248" s="270"/>
      <c r="E248" s="270"/>
      <c r="F248" s="270"/>
      <c r="G248" s="270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</row>
    <row r="249" spans="1:26" ht="12.75" customHeight="1" x14ac:dyDescent="0.2">
      <c r="A249" s="269"/>
      <c r="B249" s="269"/>
      <c r="C249" s="269"/>
      <c r="D249" s="270"/>
      <c r="E249" s="270"/>
      <c r="F249" s="270"/>
      <c r="G249" s="270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</row>
    <row r="250" spans="1:26" ht="12.75" customHeight="1" x14ac:dyDescent="0.2">
      <c r="A250" s="269"/>
      <c r="B250" s="269"/>
      <c r="C250" s="269"/>
      <c r="D250" s="270"/>
      <c r="E250" s="270"/>
      <c r="F250" s="270"/>
      <c r="G250" s="270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</row>
    <row r="251" spans="1:26" ht="12.75" customHeight="1" x14ac:dyDescent="0.2">
      <c r="A251" s="269"/>
      <c r="B251" s="269"/>
      <c r="C251" s="269"/>
      <c r="D251" s="270"/>
      <c r="E251" s="270"/>
      <c r="F251" s="270"/>
      <c r="G251" s="270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</row>
    <row r="252" spans="1:26" ht="12.75" customHeight="1" x14ac:dyDescent="0.2">
      <c r="A252" s="269"/>
      <c r="B252" s="269"/>
      <c r="C252" s="269"/>
      <c r="D252" s="270"/>
      <c r="E252" s="270"/>
      <c r="F252" s="270"/>
      <c r="G252" s="270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</row>
    <row r="253" spans="1:26" ht="12.75" customHeight="1" x14ac:dyDescent="0.2">
      <c r="A253" s="269"/>
      <c r="B253" s="269"/>
      <c r="C253" s="269"/>
      <c r="D253" s="270"/>
      <c r="E253" s="270"/>
      <c r="F253" s="270"/>
      <c r="G253" s="270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</row>
    <row r="254" spans="1:26" ht="12.75" customHeight="1" x14ac:dyDescent="0.2">
      <c r="A254" s="269"/>
      <c r="B254" s="269"/>
      <c r="C254" s="269"/>
      <c r="D254" s="270"/>
      <c r="E254" s="270"/>
      <c r="F254" s="270"/>
      <c r="G254" s="270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</row>
    <row r="255" spans="1:26" ht="12.75" customHeight="1" x14ac:dyDescent="0.2">
      <c r="A255" s="269"/>
      <c r="B255" s="269"/>
      <c r="C255" s="269"/>
      <c r="D255" s="270"/>
      <c r="E255" s="270"/>
      <c r="F255" s="270"/>
      <c r="G255" s="270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</row>
    <row r="256" spans="1:26" ht="12.75" customHeight="1" x14ac:dyDescent="0.2">
      <c r="A256" s="269"/>
      <c r="B256" s="269"/>
      <c r="C256" s="269"/>
      <c r="D256" s="270"/>
      <c r="E256" s="270"/>
      <c r="F256" s="270"/>
      <c r="G256" s="270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</row>
    <row r="257" spans="1:26" ht="12.75" customHeight="1" x14ac:dyDescent="0.2">
      <c r="A257" s="269"/>
      <c r="B257" s="269"/>
      <c r="C257" s="269"/>
      <c r="D257" s="270"/>
      <c r="E257" s="270"/>
      <c r="F257" s="270"/>
      <c r="G257" s="270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</row>
    <row r="258" spans="1:26" ht="12.75" customHeight="1" x14ac:dyDescent="0.2">
      <c r="A258" s="269"/>
      <c r="B258" s="269"/>
      <c r="C258" s="269"/>
      <c r="D258" s="270"/>
      <c r="E258" s="270"/>
      <c r="F258" s="270"/>
      <c r="G258" s="270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</row>
    <row r="259" spans="1:26" ht="12.75" customHeight="1" x14ac:dyDescent="0.2">
      <c r="A259" s="269"/>
      <c r="B259" s="269"/>
      <c r="C259" s="269"/>
      <c r="D259" s="270"/>
      <c r="E259" s="270"/>
      <c r="F259" s="270"/>
      <c r="G259" s="270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</row>
    <row r="260" spans="1:26" ht="12.75" customHeight="1" x14ac:dyDescent="0.2">
      <c r="A260" s="269"/>
      <c r="B260" s="269"/>
      <c r="C260" s="269"/>
      <c r="D260" s="270"/>
      <c r="E260" s="270"/>
      <c r="F260" s="270"/>
      <c r="G260" s="270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</row>
    <row r="261" spans="1:26" ht="12.75" customHeight="1" x14ac:dyDescent="0.2">
      <c r="A261" s="269"/>
      <c r="B261" s="269"/>
      <c r="C261" s="269"/>
      <c r="D261" s="270"/>
      <c r="E261" s="270"/>
      <c r="F261" s="270"/>
      <c r="G261" s="270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</row>
    <row r="262" spans="1:26" ht="12.75" customHeight="1" x14ac:dyDescent="0.2">
      <c r="A262" s="269"/>
      <c r="B262" s="269"/>
      <c r="C262" s="269"/>
      <c r="D262" s="270"/>
      <c r="E262" s="270"/>
      <c r="F262" s="270"/>
      <c r="G262" s="270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69"/>
      <c r="Z262" s="269"/>
    </row>
    <row r="263" spans="1:26" ht="12.75" customHeight="1" x14ac:dyDescent="0.2">
      <c r="A263" s="269"/>
      <c r="B263" s="269"/>
      <c r="C263" s="269"/>
      <c r="D263" s="270"/>
      <c r="E263" s="270"/>
      <c r="F263" s="270"/>
      <c r="G263" s="270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</row>
    <row r="264" spans="1:26" ht="12.75" customHeight="1" x14ac:dyDescent="0.2">
      <c r="A264" s="269"/>
      <c r="B264" s="269"/>
      <c r="C264" s="269"/>
      <c r="D264" s="270"/>
      <c r="E264" s="270"/>
      <c r="F264" s="270"/>
      <c r="G264" s="270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</row>
    <row r="265" spans="1:26" ht="12.75" customHeight="1" x14ac:dyDescent="0.2">
      <c r="A265" s="269"/>
      <c r="B265" s="269"/>
      <c r="C265" s="269"/>
      <c r="D265" s="270"/>
      <c r="E265" s="270"/>
      <c r="F265" s="270"/>
      <c r="G265" s="270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</row>
    <row r="266" spans="1:26" ht="12.75" customHeight="1" x14ac:dyDescent="0.2">
      <c r="A266" s="269"/>
      <c r="B266" s="269"/>
      <c r="C266" s="269"/>
      <c r="D266" s="270"/>
      <c r="E266" s="270"/>
      <c r="F266" s="270"/>
      <c r="G266" s="270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</row>
    <row r="267" spans="1:26" ht="12.75" customHeight="1" x14ac:dyDescent="0.2">
      <c r="A267" s="269"/>
      <c r="B267" s="269"/>
      <c r="C267" s="269"/>
      <c r="D267" s="270"/>
      <c r="E267" s="270"/>
      <c r="F267" s="270"/>
      <c r="G267" s="270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</row>
    <row r="268" spans="1:26" ht="12.75" customHeight="1" x14ac:dyDescent="0.2">
      <c r="A268" s="269"/>
      <c r="B268" s="269"/>
      <c r="C268" s="269"/>
      <c r="D268" s="270"/>
      <c r="E268" s="270"/>
      <c r="F268" s="270"/>
      <c r="G268" s="270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</row>
    <row r="269" spans="1:26" ht="12.75" customHeight="1" x14ac:dyDescent="0.2">
      <c r="A269" s="269"/>
      <c r="B269" s="269"/>
      <c r="C269" s="269"/>
      <c r="D269" s="270"/>
      <c r="E269" s="270"/>
      <c r="F269" s="270"/>
      <c r="G269" s="270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</row>
    <row r="270" spans="1:26" ht="12.75" customHeight="1" x14ac:dyDescent="0.2">
      <c r="A270" s="269"/>
      <c r="B270" s="269"/>
      <c r="C270" s="269"/>
      <c r="D270" s="270"/>
      <c r="E270" s="270"/>
      <c r="F270" s="270"/>
      <c r="G270" s="270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</row>
    <row r="271" spans="1:26" ht="12.75" customHeight="1" x14ac:dyDescent="0.2">
      <c r="A271" s="269"/>
      <c r="B271" s="269"/>
      <c r="C271" s="269"/>
      <c r="D271" s="270"/>
      <c r="E271" s="270"/>
      <c r="F271" s="270"/>
      <c r="G271" s="270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</row>
    <row r="272" spans="1:26" ht="12.75" customHeight="1" x14ac:dyDescent="0.2">
      <c r="A272" s="269"/>
      <c r="B272" s="269"/>
      <c r="C272" s="269"/>
      <c r="D272" s="270"/>
      <c r="E272" s="270"/>
      <c r="F272" s="270"/>
      <c r="G272" s="270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</row>
    <row r="273" spans="1:26" ht="12.75" customHeight="1" x14ac:dyDescent="0.2">
      <c r="A273" s="269"/>
      <c r="B273" s="269"/>
      <c r="C273" s="269"/>
      <c r="D273" s="270"/>
      <c r="E273" s="270"/>
      <c r="F273" s="270"/>
      <c r="G273" s="270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</row>
    <row r="274" spans="1:26" ht="12.75" customHeight="1" x14ac:dyDescent="0.2">
      <c r="A274" s="269"/>
      <c r="B274" s="269"/>
      <c r="C274" s="269"/>
      <c r="D274" s="270"/>
      <c r="E274" s="270"/>
      <c r="F274" s="270"/>
      <c r="G274" s="270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</row>
    <row r="275" spans="1:26" ht="12.75" customHeight="1" x14ac:dyDescent="0.2">
      <c r="A275" s="269"/>
      <c r="B275" s="269"/>
      <c r="C275" s="269"/>
      <c r="D275" s="270"/>
      <c r="E275" s="270"/>
      <c r="F275" s="270"/>
      <c r="G275" s="270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</row>
    <row r="276" spans="1:26" ht="12.75" customHeight="1" x14ac:dyDescent="0.2">
      <c r="A276" s="269"/>
      <c r="B276" s="269"/>
      <c r="C276" s="269"/>
      <c r="D276" s="270"/>
      <c r="E276" s="270"/>
      <c r="F276" s="270"/>
      <c r="G276" s="270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</row>
    <row r="277" spans="1:26" ht="12.75" customHeight="1" x14ac:dyDescent="0.2">
      <c r="A277" s="269"/>
      <c r="B277" s="269"/>
      <c r="C277" s="269"/>
      <c r="D277" s="270"/>
      <c r="E277" s="270"/>
      <c r="F277" s="270"/>
      <c r="G277" s="270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</row>
    <row r="278" spans="1:26" ht="12.75" customHeight="1" x14ac:dyDescent="0.2">
      <c r="A278" s="269"/>
      <c r="B278" s="269"/>
      <c r="C278" s="269"/>
      <c r="D278" s="270"/>
      <c r="E278" s="270"/>
      <c r="F278" s="270"/>
      <c r="G278" s="270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</row>
    <row r="279" spans="1:26" ht="12.75" customHeight="1" x14ac:dyDescent="0.2">
      <c r="A279" s="269"/>
      <c r="B279" s="269"/>
      <c r="C279" s="269"/>
      <c r="D279" s="270"/>
      <c r="E279" s="270"/>
      <c r="F279" s="270"/>
      <c r="G279" s="270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</row>
    <row r="280" spans="1:26" ht="12.75" customHeight="1" x14ac:dyDescent="0.2">
      <c r="A280" s="269"/>
      <c r="B280" s="269"/>
      <c r="C280" s="269"/>
      <c r="D280" s="270"/>
      <c r="E280" s="270"/>
      <c r="F280" s="270"/>
      <c r="G280" s="270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</row>
    <row r="281" spans="1:26" ht="12.75" customHeight="1" x14ac:dyDescent="0.2">
      <c r="A281" s="269"/>
      <c r="B281" s="269"/>
      <c r="C281" s="269"/>
      <c r="D281" s="270"/>
      <c r="E281" s="270"/>
      <c r="F281" s="270"/>
      <c r="G281" s="270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</row>
    <row r="282" spans="1:26" ht="12.75" customHeight="1" x14ac:dyDescent="0.2">
      <c r="A282" s="269"/>
      <c r="B282" s="269"/>
      <c r="C282" s="269"/>
      <c r="D282" s="270"/>
      <c r="E282" s="270"/>
      <c r="F282" s="270"/>
      <c r="G282" s="270"/>
      <c r="H282" s="269"/>
      <c r="I282" s="269"/>
      <c r="J282" s="269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</row>
    <row r="283" spans="1:26" ht="12.75" customHeight="1" x14ac:dyDescent="0.2">
      <c r="A283" s="269"/>
      <c r="B283" s="269"/>
      <c r="C283" s="269"/>
      <c r="D283" s="270"/>
      <c r="E283" s="270"/>
      <c r="F283" s="270"/>
      <c r="G283" s="270"/>
      <c r="H283" s="269"/>
      <c r="I283" s="269"/>
      <c r="J283" s="269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</row>
    <row r="284" spans="1:26" ht="12.75" customHeight="1" x14ac:dyDescent="0.2">
      <c r="A284" s="269"/>
      <c r="B284" s="269"/>
      <c r="C284" s="269"/>
      <c r="D284" s="270"/>
      <c r="E284" s="270"/>
      <c r="F284" s="270"/>
      <c r="G284" s="270"/>
      <c r="H284" s="269"/>
      <c r="I284" s="269"/>
      <c r="J284" s="269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</row>
    <row r="285" spans="1:26" ht="12.75" customHeight="1" x14ac:dyDescent="0.2">
      <c r="A285" s="269"/>
      <c r="B285" s="269"/>
      <c r="C285" s="269"/>
      <c r="D285" s="270"/>
      <c r="E285" s="270"/>
      <c r="F285" s="270"/>
      <c r="G285" s="270"/>
      <c r="H285" s="269"/>
      <c r="I285" s="269"/>
      <c r="J285" s="269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</row>
    <row r="286" spans="1:26" ht="12.75" customHeight="1" x14ac:dyDescent="0.2">
      <c r="A286" s="269"/>
      <c r="B286" s="269"/>
      <c r="C286" s="269"/>
      <c r="D286" s="270"/>
      <c r="E286" s="270"/>
      <c r="F286" s="270"/>
      <c r="G286" s="270"/>
      <c r="H286" s="269"/>
      <c r="I286" s="269"/>
      <c r="J286" s="269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</row>
    <row r="287" spans="1:26" ht="12.75" customHeight="1" x14ac:dyDescent="0.2">
      <c r="A287" s="269"/>
      <c r="B287" s="269"/>
      <c r="C287" s="269"/>
      <c r="D287" s="270"/>
      <c r="E287" s="270"/>
      <c r="F287" s="270"/>
      <c r="G287" s="270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69"/>
    </row>
    <row r="288" spans="1:26" ht="12.75" customHeight="1" x14ac:dyDescent="0.2">
      <c r="A288" s="269"/>
      <c r="B288" s="269"/>
      <c r="C288" s="269"/>
      <c r="D288" s="270"/>
      <c r="E288" s="270"/>
      <c r="F288" s="270"/>
      <c r="G288" s="270"/>
      <c r="H288" s="269"/>
      <c r="I288" s="269"/>
      <c r="J288" s="269"/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69"/>
      <c r="Z288" s="269"/>
    </row>
    <row r="289" spans="1:26" ht="12.75" customHeight="1" x14ac:dyDescent="0.2">
      <c r="A289" s="269"/>
      <c r="B289" s="269"/>
      <c r="C289" s="269"/>
      <c r="D289" s="270"/>
      <c r="E289" s="270"/>
      <c r="F289" s="270"/>
      <c r="G289" s="270"/>
      <c r="H289" s="269"/>
      <c r="I289" s="269"/>
      <c r="J289" s="269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</row>
    <row r="290" spans="1:26" ht="12.75" customHeight="1" x14ac:dyDescent="0.2">
      <c r="A290" s="269"/>
      <c r="B290" s="269"/>
      <c r="C290" s="269"/>
      <c r="D290" s="270"/>
      <c r="E290" s="270"/>
      <c r="F290" s="270"/>
      <c r="G290" s="270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</row>
    <row r="291" spans="1:26" ht="12.75" customHeight="1" x14ac:dyDescent="0.2">
      <c r="A291" s="269"/>
      <c r="B291" s="269"/>
      <c r="C291" s="269"/>
      <c r="D291" s="270"/>
      <c r="E291" s="270"/>
      <c r="F291" s="270"/>
      <c r="G291" s="270"/>
      <c r="H291" s="269"/>
      <c r="I291" s="269"/>
      <c r="J291" s="269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</row>
    <row r="292" spans="1:26" ht="12.75" customHeight="1" x14ac:dyDescent="0.2">
      <c r="A292" s="269"/>
      <c r="B292" s="269"/>
      <c r="C292" s="269"/>
      <c r="D292" s="270"/>
      <c r="E292" s="270"/>
      <c r="F292" s="270"/>
      <c r="G292" s="270"/>
      <c r="H292" s="269"/>
      <c r="I292" s="269"/>
      <c r="J292" s="269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</row>
    <row r="293" spans="1:26" ht="12.75" customHeight="1" x14ac:dyDescent="0.2">
      <c r="A293" s="269"/>
      <c r="B293" s="269"/>
      <c r="C293" s="269"/>
      <c r="D293" s="270"/>
      <c r="E293" s="270"/>
      <c r="F293" s="270"/>
      <c r="G293" s="270"/>
      <c r="H293" s="269"/>
      <c r="I293" s="269"/>
      <c r="J293" s="269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</row>
    <row r="294" spans="1:26" ht="12.75" customHeight="1" x14ac:dyDescent="0.2">
      <c r="A294" s="269"/>
      <c r="B294" s="269"/>
      <c r="C294" s="269"/>
      <c r="D294" s="270"/>
      <c r="E294" s="270"/>
      <c r="F294" s="270"/>
      <c r="G294" s="270"/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</row>
    <row r="295" spans="1:26" ht="12.75" customHeight="1" x14ac:dyDescent="0.2">
      <c r="A295" s="269"/>
      <c r="B295" s="269"/>
      <c r="C295" s="269"/>
      <c r="D295" s="270"/>
      <c r="E295" s="270"/>
      <c r="F295" s="270"/>
      <c r="G295" s="270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</row>
    <row r="296" spans="1:26" ht="12.75" customHeight="1" x14ac:dyDescent="0.2">
      <c r="A296" s="269"/>
      <c r="B296" s="269"/>
      <c r="C296" s="269"/>
      <c r="D296" s="270"/>
      <c r="E296" s="270"/>
      <c r="F296" s="270"/>
      <c r="G296" s="270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</row>
    <row r="297" spans="1:26" ht="12.75" customHeight="1" x14ac:dyDescent="0.2">
      <c r="A297" s="269"/>
      <c r="B297" s="269"/>
      <c r="C297" s="269"/>
      <c r="D297" s="270"/>
      <c r="E297" s="270"/>
      <c r="F297" s="270"/>
      <c r="G297" s="270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</row>
    <row r="298" spans="1:26" ht="12.75" customHeight="1" x14ac:dyDescent="0.2">
      <c r="A298" s="269"/>
      <c r="B298" s="269"/>
      <c r="C298" s="269"/>
      <c r="D298" s="270"/>
      <c r="E298" s="270"/>
      <c r="F298" s="270"/>
      <c r="G298" s="270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</row>
    <row r="299" spans="1:26" ht="12.75" customHeight="1" x14ac:dyDescent="0.2">
      <c r="A299" s="269"/>
      <c r="B299" s="269"/>
      <c r="C299" s="269"/>
      <c r="D299" s="270"/>
      <c r="E299" s="270"/>
      <c r="F299" s="270"/>
      <c r="G299" s="270"/>
      <c r="H299" s="269"/>
      <c r="I299" s="269"/>
      <c r="J299" s="269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</row>
    <row r="300" spans="1:26" ht="12.75" customHeight="1" x14ac:dyDescent="0.2">
      <c r="A300" s="269"/>
      <c r="B300" s="269"/>
      <c r="C300" s="269"/>
      <c r="D300" s="270"/>
      <c r="E300" s="270"/>
      <c r="F300" s="270"/>
      <c r="G300" s="270"/>
      <c r="H300" s="269"/>
      <c r="I300" s="269"/>
      <c r="J300" s="269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</row>
    <row r="301" spans="1:26" ht="12.75" customHeight="1" x14ac:dyDescent="0.2">
      <c r="A301" s="269"/>
      <c r="B301" s="269"/>
      <c r="C301" s="269"/>
      <c r="D301" s="270"/>
      <c r="E301" s="270"/>
      <c r="F301" s="270"/>
      <c r="G301" s="270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</row>
    <row r="302" spans="1:26" ht="12.75" customHeight="1" x14ac:dyDescent="0.2">
      <c r="A302" s="269"/>
      <c r="B302" s="269"/>
      <c r="C302" s="269"/>
      <c r="D302" s="270"/>
      <c r="E302" s="270"/>
      <c r="F302" s="270"/>
      <c r="G302" s="270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</row>
    <row r="303" spans="1:26" ht="12.75" customHeight="1" x14ac:dyDescent="0.2">
      <c r="A303" s="269"/>
      <c r="B303" s="269"/>
      <c r="C303" s="269"/>
      <c r="D303" s="270"/>
      <c r="E303" s="270"/>
      <c r="F303" s="270"/>
      <c r="G303" s="270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</row>
    <row r="304" spans="1:26" ht="12.75" customHeight="1" x14ac:dyDescent="0.2">
      <c r="A304" s="269"/>
      <c r="B304" s="269"/>
      <c r="C304" s="269"/>
      <c r="D304" s="270"/>
      <c r="E304" s="270"/>
      <c r="F304" s="270"/>
      <c r="G304" s="270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</row>
    <row r="305" spans="1:26" ht="12.75" customHeight="1" x14ac:dyDescent="0.2">
      <c r="A305" s="269"/>
      <c r="B305" s="269"/>
      <c r="C305" s="269"/>
      <c r="D305" s="270"/>
      <c r="E305" s="270"/>
      <c r="F305" s="270"/>
      <c r="G305" s="270"/>
      <c r="H305" s="269"/>
      <c r="I305" s="269"/>
      <c r="J305" s="269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</row>
    <row r="306" spans="1:26" ht="12.75" customHeight="1" x14ac:dyDescent="0.2">
      <c r="A306" s="269"/>
      <c r="B306" s="269"/>
      <c r="C306" s="269"/>
      <c r="D306" s="270"/>
      <c r="E306" s="270"/>
      <c r="F306" s="270"/>
      <c r="G306" s="270"/>
      <c r="H306" s="269"/>
      <c r="I306" s="269"/>
      <c r="J306" s="269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</row>
    <row r="307" spans="1:26" ht="12.75" customHeight="1" x14ac:dyDescent="0.2">
      <c r="A307" s="269"/>
      <c r="B307" s="269"/>
      <c r="C307" s="269"/>
      <c r="D307" s="270"/>
      <c r="E307" s="270"/>
      <c r="F307" s="270"/>
      <c r="G307" s="270"/>
      <c r="H307" s="269"/>
      <c r="I307" s="269"/>
      <c r="J307" s="269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</row>
    <row r="308" spans="1:26" ht="12.75" customHeight="1" x14ac:dyDescent="0.2">
      <c r="A308" s="269"/>
      <c r="B308" s="269"/>
      <c r="C308" s="269"/>
      <c r="D308" s="270"/>
      <c r="E308" s="270"/>
      <c r="F308" s="270"/>
      <c r="G308" s="270"/>
      <c r="H308" s="269"/>
      <c r="I308" s="269"/>
      <c r="J308" s="269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</row>
    <row r="309" spans="1:26" ht="12.75" customHeight="1" x14ac:dyDescent="0.2">
      <c r="A309" s="269"/>
      <c r="B309" s="269"/>
      <c r="C309" s="269"/>
      <c r="D309" s="270"/>
      <c r="E309" s="270"/>
      <c r="F309" s="270"/>
      <c r="G309" s="270"/>
      <c r="H309" s="269"/>
      <c r="I309" s="269"/>
      <c r="J309" s="269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</row>
    <row r="310" spans="1:26" ht="12.75" customHeight="1" x14ac:dyDescent="0.2">
      <c r="A310" s="269"/>
      <c r="B310" s="269"/>
      <c r="C310" s="269"/>
      <c r="D310" s="270"/>
      <c r="E310" s="270"/>
      <c r="F310" s="270"/>
      <c r="G310" s="270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</row>
    <row r="311" spans="1:26" ht="12.75" customHeight="1" x14ac:dyDescent="0.2">
      <c r="A311" s="269"/>
      <c r="B311" s="269"/>
      <c r="C311" s="269"/>
      <c r="D311" s="270"/>
      <c r="E311" s="270"/>
      <c r="F311" s="270"/>
      <c r="G311" s="270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</row>
    <row r="312" spans="1:26" ht="12.75" customHeight="1" x14ac:dyDescent="0.2">
      <c r="A312" s="269"/>
      <c r="B312" s="269"/>
      <c r="C312" s="269"/>
      <c r="D312" s="270"/>
      <c r="E312" s="270"/>
      <c r="F312" s="270"/>
      <c r="G312" s="270"/>
      <c r="H312" s="269"/>
      <c r="I312" s="269"/>
      <c r="J312" s="269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</row>
    <row r="313" spans="1:26" ht="12.75" customHeight="1" x14ac:dyDescent="0.2">
      <c r="A313" s="269"/>
      <c r="B313" s="269"/>
      <c r="C313" s="269"/>
      <c r="D313" s="270"/>
      <c r="E313" s="270"/>
      <c r="F313" s="270"/>
      <c r="G313" s="270"/>
      <c r="H313" s="269"/>
      <c r="I313" s="269"/>
      <c r="J313" s="269"/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69"/>
      <c r="Z313" s="269"/>
    </row>
    <row r="314" spans="1:26" ht="12.75" customHeight="1" x14ac:dyDescent="0.2">
      <c r="A314" s="269"/>
      <c r="B314" s="269"/>
      <c r="C314" s="269"/>
      <c r="D314" s="270"/>
      <c r="E314" s="270"/>
      <c r="F314" s="270"/>
      <c r="G314" s="270"/>
      <c r="H314" s="269"/>
      <c r="I314" s="269"/>
      <c r="J314" s="269"/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</row>
    <row r="315" spans="1:26" ht="12.75" customHeight="1" x14ac:dyDescent="0.2">
      <c r="A315" s="269"/>
      <c r="B315" s="269"/>
      <c r="C315" s="269"/>
      <c r="D315" s="270"/>
      <c r="E315" s="270"/>
      <c r="F315" s="270"/>
      <c r="G315" s="270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</row>
    <row r="316" spans="1:26" ht="12.75" customHeight="1" x14ac:dyDescent="0.2">
      <c r="A316" s="269"/>
      <c r="B316" s="269"/>
      <c r="C316" s="269"/>
      <c r="D316" s="270"/>
      <c r="E316" s="270"/>
      <c r="F316" s="270"/>
      <c r="G316" s="270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</row>
    <row r="317" spans="1:26" ht="12.75" customHeight="1" x14ac:dyDescent="0.2">
      <c r="A317" s="269"/>
      <c r="B317" s="269"/>
      <c r="C317" s="269"/>
      <c r="D317" s="270"/>
      <c r="E317" s="270"/>
      <c r="F317" s="270"/>
      <c r="G317" s="270"/>
      <c r="H317" s="269"/>
      <c r="I317" s="269"/>
      <c r="J317" s="269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</row>
    <row r="318" spans="1:26" ht="12.75" customHeight="1" x14ac:dyDescent="0.2">
      <c r="A318" s="269"/>
      <c r="B318" s="269"/>
      <c r="C318" s="269"/>
      <c r="D318" s="270"/>
      <c r="E318" s="270"/>
      <c r="F318" s="270"/>
      <c r="G318" s="270"/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</row>
    <row r="319" spans="1:26" ht="12.75" customHeight="1" x14ac:dyDescent="0.2">
      <c r="A319" s="269"/>
      <c r="B319" s="269"/>
      <c r="C319" s="269"/>
      <c r="D319" s="270"/>
      <c r="E319" s="270"/>
      <c r="F319" s="270"/>
      <c r="G319" s="270"/>
      <c r="H319" s="269"/>
      <c r="I319" s="269"/>
      <c r="J319" s="269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</row>
    <row r="320" spans="1:26" ht="12.75" customHeight="1" x14ac:dyDescent="0.2">
      <c r="A320" s="269"/>
      <c r="B320" s="269"/>
      <c r="C320" s="269"/>
      <c r="D320" s="270"/>
      <c r="E320" s="270"/>
      <c r="F320" s="270"/>
      <c r="G320" s="270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</row>
    <row r="321" spans="1:26" ht="12.75" customHeight="1" x14ac:dyDescent="0.2">
      <c r="A321" s="269"/>
      <c r="B321" s="269"/>
      <c r="C321" s="269"/>
      <c r="D321" s="270"/>
      <c r="E321" s="270"/>
      <c r="F321" s="270"/>
      <c r="G321" s="270"/>
      <c r="H321" s="269"/>
      <c r="I321" s="269"/>
      <c r="J321" s="269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</row>
    <row r="322" spans="1:26" ht="12.75" customHeight="1" x14ac:dyDescent="0.2">
      <c r="A322" s="269"/>
      <c r="B322" s="269"/>
      <c r="C322" s="269"/>
      <c r="D322" s="270"/>
      <c r="E322" s="270"/>
      <c r="F322" s="270"/>
      <c r="G322" s="270"/>
      <c r="H322" s="269"/>
      <c r="I322" s="269"/>
      <c r="J322" s="269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</row>
    <row r="323" spans="1:26" ht="12.75" customHeight="1" x14ac:dyDescent="0.2">
      <c r="A323" s="269"/>
      <c r="B323" s="269"/>
      <c r="C323" s="269"/>
      <c r="D323" s="270"/>
      <c r="E323" s="270"/>
      <c r="F323" s="270"/>
      <c r="G323" s="270"/>
      <c r="H323" s="269"/>
      <c r="I323" s="269"/>
      <c r="J323" s="269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</row>
    <row r="324" spans="1:26" ht="12.75" customHeight="1" x14ac:dyDescent="0.2">
      <c r="A324" s="269"/>
      <c r="B324" s="269"/>
      <c r="C324" s="269"/>
      <c r="D324" s="270"/>
      <c r="E324" s="270"/>
      <c r="F324" s="270"/>
      <c r="G324" s="270"/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</row>
    <row r="325" spans="1:26" ht="12.75" customHeight="1" x14ac:dyDescent="0.2">
      <c r="A325" s="269"/>
      <c r="B325" s="269"/>
      <c r="C325" s="269"/>
      <c r="D325" s="270"/>
      <c r="E325" s="270"/>
      <c r="F325" s="270"/>
      <c r="G325" s="270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</row>
    <row r="326" spans="1:26" ht="12.75" customHeight="1" x14ac:dyDescent="0.2">
      <c r="A326" s="269"/>
      <c r="B326" s="269"/>
      <c r="C326" s="269"/>
      <c r="D326" s="270"/>
      <c r="E326" s="270"/>
      <c r="F326" s="270"/>
      <c r="G326" s="270"/>
      <c r="H326" s="269"/>
      <c r="I326" s="269"/>
      <c r="J326" s="269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</row>
    <row r="327" spans="1:26" ht="12.75" customHeight="1" x14ac:dyDescent="0.2">
      <c r="A327" s="269"/>
      <c r="B327" s="269"/>
      <c r="C327" s="269"/>
      <c r="D327" s="270"/>
      <c r="E327" s="270"/>
      <c r="F327" s="270"/>
      <c r="G327" s="270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</row>
    <row r="328" spans="1:26" ht="12.75" customHeight="1" x14ac:dyDescent="0.2">
      <c r="A328" s="269"/>
      <c r="B328" s="269"/>
      <c r="C328" s="269"/>
      <c r="D328" s="270"/>
      <c r="E328" s="270"/>
      <c r="F328" s="270"/>
      <c r="G328" s="270"/>
      <c r="H328" s="269"/>
      <c r="I328" s="269"/>
      <c r="J328" s="269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</row>
    <row r="329" spans="1:26" ht="12.75" customHeight="1" x14ac:dyDescent="0.2">
      <c r="A329" s="269"/>
      <c r="B329" s="269"/>
      <c r="C329" s="269"/>
      <c r="D329" s="270"/>
      <c r="E329" s="270"/>
      <c r="F329" s="270"/>
      <c r="G329" s="270"/>
      <c r="H329" s="269"/>
      <c r="I329" s="269"/>
      <c r="J329" s="269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</row>
    <row r="330" spans="1:26" ht="12.75" customHeight="1" x14ac:dyDescent="0.2">
      <c r="A330" s="269"/>
      <c r="B330" s="269"/>
      <c r="C330" s="269"/>
      <c r="D330" s="270"/>
      <c r="E330" s="270"/>
      <c r="F330" s="270"/>
      <c r="G330" s="270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</row>
    <row r="331" spans="1:26" ht="12.75" customHeight="1" x14ac:dyDescent="0.2">
      <c r="A331" s="269"/>
      <c r="B331" s="269"/>
      <c r="C331" s="269"/>
      <c r="D331" s="270"/>
      <c r="E331" s="270"/>
      <c r="F331" s="270"/>
      <c r="G331" s="270"/>
      <c r="H331" s="269"/>
      <c r="I331" s="269"/>
      <c r="J331" s="269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</row>
    <row r="332" spans="1:26" ht="12.75" customHeight="1" x14ac:dyDescent="0.2">
      <c r="A332" s="269"/>
      <c r="B332" s="269"/>
      <c r="C332" s="269"/>
      <c r="D332" s="270"/>
      <c r="E332" s="270"/>
      <c r="F332" s="270"/>
      <c r="G332" s="270"/>
      <c r="H332" s="269"/>
      <c r="I332" s="269"/>
      <c r="J332" s="269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</row>
    <row r="333" spans="1:26" ht="12.75" customHeight="1" x14ac:dyDescent="0.2">
      <c r="A333" s="269"/>
      <c r="B333" s="269"/>
      <c r="C333" s="269"/>
      <c r="D333" s="270"/>
      <c r="E333" s="270"/>
      <c r="F333" s="270"/>
      <c r="G333" s="270"/>
      <c r="H333" s="269"/>
      <c r="I333" s="269"/>
      <c r="J333" s="269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</row>
    <row r="334" spans="1:26" ht="12.75" customHeight="1" x14ac:dyDescent="0.2">
      <c r="A334" s="269"/>
      <c r="B334" s="269"/>
      <c r="C334" s="269"/>
      <c r="D334" s="270"/>
      <c r="E334" s="270"/>
      <c r="F334" s="270"/>
      <c r="G334" s="270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</row>
    <row r="335" spans="1:26" ht="12.75" customHeight="1" x14ac:dyDescent="0.2">
      <c r="A335" s="269"/>
      <c r="B335" s="269"/>
      <c r="C335" s="269"/>
      <c r="D335" s="270"/>
      <c r="E335" s="270"/>
      <c r="F335" s="270"/>
      <c r="G335" s="270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</row>
    <row r="336" spans="1:26" ht="12.75" customHeight="1" x14ac:dyDescent="0.2">
      <c r="A336" s="269"/>
      <c r="B336" s="269"/>
      <c r="C336" s="269"/>
      <c r="D336" s="270"/>
      <c r="E336" s="270"/>
      <c r="F336" s="270"/>
      <c r="G336" s="270"/>
      <c r="H336" s="269"/>
      <c r="I336" s="269"/>
      <c r="J336" s="269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</row>
    <row r="337" spans="1:26" ht="12.75" customHeight="1" x14ac:dyDescent="0.2">
      <c r="A337" s="269"/>
      <c r="B337" s="269"/>
      <c r="C337" s="269"/>
      <c r="D337" s="270"/>
      <c r="E337" s="270"/>
      <c r="F337" s="270"/>
      <c r="G337" s="270"/>
      <c r="H337" s="269"/>
      <c r="I337" s="269"/>
      <c r="J337" s="269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</row>
    <row r="338" spans="1:26" ht="12.75" customHeight="1" x14ac:dyDescent="0.2">
      <c r="A338" s="269"/>
      <c r="B338" s="269"/>
      <c r="C338" s="269"/>
      <c r="D338" s="270"/>
      <c r="E338" s="270"/>
      <c r="F338" s="270"/>
      <c r="G338" s="270"/>
      <c r="H338" s="269"/>
      <c r="I338" s="269"/>
      <c r="J338" s="269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</row>
    <row r="339" spans="1:26" ht="12.75" customHeight="1" x14ac:dyDescent="0.2">
      <c r="A339" s="269"/>
      <c r="B339" s="269"/>
      <c r="C339" s="269"/>
      <c r="D339" s="270"/>
      <c r="E339" s="270"/>
      <c r="F339" s="270"/>
      <c r="G339" s="270"/>
      <c r="H339" s="269"/>
      <c r="I339" s="269"/>
      <c r="J339" s="269"/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69"/>
      <c r="Z339" s="269"/>
    </row>
    <row r="340" spans="1:26" ht="12.75" customHeight="1" x14ac:dyDescent="0.2">
      <c r="A340" s="269"/>
      <c r="B340" s="269"/>
      <c r="C340" s="269"/>
      <c r="D340" s="270"/>
      <c r="E340" s="270"/>
      <c r="F340" s="270"/>
      <c r="G340" s="270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69"/>
      <c r="Z340" s="269"/>
    </row>
    <row r="341" spans="1:26" ht="12.75" customHeight="1" x14ac:dyDescent="0.2">
      <c r="A341" s="269"/>
      <c r="B341" s="269"/>
      <c r="C341" s="269"/>
      <c r="D341" s="270"/>
      <c r="E341" s="270"/>
      <c r="F341" s="270"/>
      <c r="G341" s="270"/>
      <c r="H341" s="269"/>
      <c r="I341" s="269"/>
      <c r="J341" s="269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</row>
    <row r="342" spans="1:26" ht="12.75" customHeight="1" x14ac:dyDescent="0.2">
      <c r="A342" s="269"/>
      <c r="B342" s="269"/>
      <c r="C342" s="269"/>
      <c r="D342" s="270"/>
      <c r="E342" s="270"/>
      <c r="F342" s="270"/>
      <c r="G342" s="270"/>
      <c r="H342" s="269"/>
      <c r="I342" s="269"/>
      <c r="J342" s="269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</row>
    <row r="343" spans="1:26" ht="12.75" customHeight="1" x14ac:dyDescent="0.2">
      <c r="A343" s="269"/>
      <c r="B343" s="269"/>
      <c r="C343" s="269"/>
      <c r="D343" s="270"/>
      <c r="E343" s="270"/>
      <c r="F343" s="270"/>
      <c r="G343" s="270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</row>
    <row r="344" spans="1:26" ht="12.75" customHeight="1" x14ac:dyDescent="0.2">
      <c r="A344" s="269"/>
      <c r="B344" s="269"/>
      <c r="C344" s="269"/>
      <c r="D344" s="270"/>
      <c r="E344" s="270"/>
      <c r="F344" s="270"/>
      <c r="G344" s="270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</row>
    <row r="345" spans="1:26" ht="12.75" customHeight="1" x14ac:dyDescent="0.2">
      <c r="A345" s="269"/>
      <c r="B345" s="269"/>
      <c r="C345" s="269"/>
      <c r="D345" s="270"/>
      <c r="E345" s="270"/>
      <c r="F345" s="270"/>
      <c r="G345" s="270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</row>
    <row r="346" spans="1:26" ht="12.75" customHeight="1" x14ac:dyDescent="0.2">
      <c r="A346" s="269"/>
      <c r="B346" s="269"/>
      <c r="C346" s="269"/>
      <c r="D346" s="270"/>
      <c r="E346" s="270"/>
      <c r="F346" s="270"/>
      <c r="G346" s="270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</row>
    <row r="347" spans="1:26" ht="12.75" customHeight="1" x14ac:dyDescent="0.2">
      <c r="A347" s="269"/>
      <c r="B347" s="269"/>
      <c r="C347" s="269"/>
      <c r="D347" s="270"/>
      <c r="E347" s="270"/>
      <c r="F347" s="270"/>
      <c r="G347" s="270"/>
      <c r="H347" s="269"/>
      <c r="I347" s="269"/>
      <c r="J347" s="269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</row>
    <row r="348" spans="1:26" ht="12.75" customHeight="1" x14ac:dyDescent="0.2">
      <c r="A348" s="269"/>
      <c r="B348" s="269"/>
      <c r="C348" s="269"/>
      <c r="D348" s="270"/>
      <c r="E348" s="270"/>
      <c r="F348" s="270"/>
      <c r="G348" s="270"/>
      <c r="H348" s="269"/>
      <c r="I348" s="269"/>
      <c r="J348" s="269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</row>
    <row r="349" spans="1:26" ht="12.75" customHeight="1" x14ac:dyDescent="0.2">
      <c r="A349" s="269"/>
      <c r="B349" s="269"/>
      <c r="C349" s="269"/>
      <c r="D349" s="270"/>
      <c r="E349" s="270"/>
      <c r="F349" s="270"/>
      <c r="G349" s="270"/>
      <c r="H349" s="269"/>
      <c r="I349" s="269"/>
      <c r="J349" s="269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</row>
    <row r="350" spans="1:26" ht="12.75" customHeight="1" x14ac:dyDescent="0.2">
      <c r="A350" s="269"/>
      <c r="B350" s="269"/>
      <c r="C350" s="269"/>
      <c r="D350" s="270"/>
      <c r="E350" s="270"/>
      <c r="F350" s="270"/>
      <c r="G350" s="270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</row>
    <row r="351" spans="1:26" ht="12.75" customHeight="1" x14ac:dyDescent="0.2">
      <c r="A351" s="269"/>
      <c r="B351" s="269"/>
      <c r="C351" s="269"/>
      <c r="D351" s="270"/>
      <c r="E351" s="270"/>
      <c r="F351" s="270"/>
      <c r="G351" s="270"/>
      <c r="H351" s="269"/>
      <c r="I351" s="269"/>
      <c r="J351" s="269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</row>
    <row r="352" spans="1:26" ht="12.75" customHeight="1" x14ac:dyDescent="0.2">
      <c r="A352" s="269"/>
      <c r="B352" s="269"/>
      <c r="C352" s="269"/>
      <c r="D352" s="270"/>
      <c r="E352" s="270"/>
      <c r="F352" s="270"/>
      <c r="G352" s="270"/>
      <c r="H352" s="269"/>
      <c r="I352" s="269"/>
      <c r="J352" s="269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</row>
    <row r="353" spans="1:26" ht="12.75" customHeight="1" x14ac:dyDescent="0.2">
      <c r="A353" s="269"/>
      <c r="B353" s="269"/>
      <c r="C353" s="269"/>
      <c r="D353" s="270"/>
      <c r="E353" s="270"/>
      <c r="F353" s="270"/>
      <c r="G353" s="270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</row>
    <row r="354" spans="1:26" ht="12.75" customHeight="1" x14ac:dyDescent="0.2">
      <c r="A354" s="269"/>
      <c r="B354" s="269"/>
      <c r="C354" s="269"/>
      <c r="D354" s="270"/>
      <c r="E354" s="270"/>
      <c r="F354" s="270"/>
      <c r="G354" s="270"/>
      <c r="H354" s="269"/>
      <c r="I354" s="269"/>
      <c r="J354" s="269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</row>
    <row r="355" spans="1:26" ht="12.75" customHeight="1" x14ac:dyDescent="0.2">
      <c r="A355" s="269"/>
      <c r="B355" s="269"/>
      <c r="C355" s="269"/>
      <c r="D355" s="270"/>
      <c r="E355" s="270"/>
      <c r="F355" s="270"/>
      <c r="G355" s="270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</row>
    <row r="356" spans="1:26" ht="12.75" customHeight="1" x14ac:dyDescent="0.2">
      <c r="A356" s="269"/>
      <c r="B356" s="269"/>
      <c r="C356" s="269"/>
      <c r="D356" s="270"/>
      <c r="E356" s="270"/>
      <c r="F356" s="270"/>
      <c r="G356" s="270"/>
      <c r="H356" s="269"/>
      <c r="I356" s="269"/>
      <c r="J356" s="269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</row>
    <row r="357" spans="1:26" ht="12.75" customHeight="1" x14ac:dyDescent="0.2">
      <c r="A357" s="269"/>
      <c r="B357" s="269"/>
      <c r="C357" s="269"/>
      <c r="D357" s="270"/>
      <c r="E357" s="270"/>
      <c r="F357" s="270"/>
      <c r="G357" s="270"/>
      <c r="H357" s="269"/>
      <c r="I357" s="269"/>
      <c r="J357" s="269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</row>
    <row r="358" spans="1:26" ht="12.75" customHeight="1" x14ac:dyDescent="0.2">
      <c r="A358" s="269"/>
      <c r="B358" s="269"/>
      <c r="C358" s="269"/>
      <c r="D358" s="270"/>
      <c r="E358" s="270"/>
      <c r="F358" s="270"/>
      <c r="G358" s="270"/>
      <c r="H358" s="269"/>
      <c r="I358" s="269"/>
      <c r="J358" s="269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</row>
    <row r="359" spans="1:26" ht="12.75" customHeight="1" x14ac:dyDescent="0.2">
      <c r="A359" s="269"/>
      <c r="B359" s="269"/>
      <c r="C359" s="269"/>
      <c r="D359" s="270"/>
      <c r="E359" s="270"/>
      <c r="F359" s="270"/>
      <c r="G359" s="270"/>
      <c r="H359" s="269"/>
      <c r="I359" s="269"/>
      <c r="J359" s="269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</row>
    <row r="360" spans="1:26" ht="12.75" customHeight="1" x14ac:dyDescent="0.2">
      <c r="A360" s="269"/>
      <c r="B360" s="269"/>
      <c r="C360" s="269"/>
      <c r="D360" s="270"/>
      <c r="E360" s="270"/>
      <c r="F360" s="270"/>
      <c r="G360" s="270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</row>
    <row r="361" spans="1:26" ht="12.75" customHeight="1" x14ac:dyDescent="0.2">
      <c r="A361" s="269"/>
      <c r="B361" s="269"/>
      <c r="C361" s="269"/>
      <c r="D361" s="270"/>
      <c r="E361" s="270"/>
      <c r="F361" s="270"/>
      <c r="G361" s="270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</row>
    <row r="362" spans="1:26" ht="12.75" customHeight="1" x14ac:dyDescent="0.2">
      <c r="A362" s="269"/>
      <c r="B362" s="269"/>
      <c r="C362" s="269"/>
      <c r="D362" s="270"/>
      <c r="E362" s="270"/>
      <c r="F362" s="270"/>
      <c r="G362" s="270"/>
      <c r="H362" s="269"/>
      <c r="I362" s="269"/>
      <c r="J362" s="269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</row>
    <row r="363" spans="1:26" ht="12.75" customHeight="1" x14ac:dyDescent="0.2">
      <c r="A363" s="269"/>
      <c r="B363" s="269"/>
      <c r="C363" s="269"/>
      <c r="D363" s="270"/>
      <c r="E363" s="270"/>
      <c r="F363" s="270"/>
      <c r="G363" s="270"/>
      <c r="H363" s="269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</row>
    <row r="364" spans="1:26" ht="12.75" customHeight="1" x14ac:dyDescent="0.2">
      <c r="A364" s="269"/>
      <c r="B364" s="269"/>
      <c r="C364" s="269"/>
      <c r="D364" s="270"/>
      <c r="E364" s="270"/>
      <c r="F364" s="270"/>
      <c r="G364" s="270"/>
      <c r="H364" s="269"/>
      <c r="I364" s="269"/>
      <c r="J364" s="269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</row>
    <row r="365" spans="1:26" ht="12.75" customHeight="1" x14ac:dyDescent="0.2">
      <c r="A365" s="269"/>
      <c r="B365" s="269"/>
      <c r="C365" s="269"/>
      <c r="D365" s="270"/>
      <c r="E365" s="270"/>
      <c r="F365" s="270"/>
      <c r="G365" s="270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69"/>
      <c r="Z365" s="269"/>
    </row>
    <row r="366" spans="1:26" ht="12.75" customHeight="1" x14ac:dyDescent="0.2">
      <c r="A366" s="269"/>
      <c r="B366" s="269"/>
      <c r="C366" s="269"/>
      <c r="D366" s="270"/>
      <c r="E366" s="270"/>
      <c r="F366" s="270"/>
      <c r="G366" s="270"/>
      <c r="H366" s="269"/>
      <c r="I366" s="269"/>
      <c r="J366" s="269"/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69"/>
      <c r="Z366" s="269"/>
    </row>
    <row r="367" spans="1:26" ht="12.75" customHeight="1" x14ac:dyDescent="0.2">
      <c r="A367" s="269"/>
      <c r="B367" s="269"/>
      <c r="C367" s="269"/>
      <c r="D367" s="270"/>
      <c r="E367" s="270"/>
      <c r="F367" s="270"/>
      <c r="G367" s="270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</row>
    <row r="368" spans="1:26" ht="12.75" customHeight="1" x14ac:dyDescent="0.2">
      <c r="A368" s="269"/>
      <c r="B368" s="269"/>
      <c r="C368" s="269"/>
      <c r="D368" s="270"/>
      <c r="E368" s="270"/>
      <c r="F368" s="270"/>
      <c r="G368" s="270"/>
      <c r="H368" s="269"/>
      <c r="I368" s="269"/>
      <c r="J368" s="269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</row>
    <row r="369" spans="1:26" ht="12.75" customHeight="1" x14ac:dyDescent="0.2">
      <c r="A369" s="269"/>
      <c r="B369" s="269"/>
      <c r="C369" s="269"/>
      <c r="D369" s="270"/>
      <c r="E369" s="270"/>
      <c r="F369" s="270"/>
      <c r="G369" s="270"/>
      <c r="H369" s="269"/>
      <c r="I369" s="269"/>
      <c r="J369" s="269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</row>
    <row r="370" spans="1:26" ht="12.75" customHeight="1" x14ac:dyDescent="0.2">
      <c r="A370" s="269"/>
      <c r="B370" s="269"/>
      <c r="C370" s="269"/>
      <c r="D370" s="270"/>
      <c r="E370" s="270"/>
      <c r="F370" s="270"/>
      <c r="G370" s="270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</row>
    <row r="371" spans="1:26" ht="12.75" customHeight="1" x14ac:dyDescent="0.2">
      <c r="A371" s="269"/>
      <c r="B371" s="269"/>
      <c r="C371" s="269"/>
      <c r="D371" s="270"/>
      <c r="E371" s="270"/>
      <c r="F371" s="270"/>
      <c r="G371" s="270"/>
      <c r="H371" s="269"/>
      <c r="I371" s="269"/>
      <c r="J371" s="269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</row>
    <row r="372" spans="1:26" ht="12.75" customHeight="1" x14ac:dyDescent="0.2">
      <c r="A372" s="269"/>
      <c r="B372" s="269"/>
      <c r="C372" s="269"/>
      <c r="D372" s="270"/>
      <c r="E372" s="270"/>
      <c r="F372" s="270"/>
      <c r="G372" s="270"/>
      <c r="H372" s="269"/>
      <c r="I372" s="269"/>
      <c r="J372" s="269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</row>
    <row r="373" spans="1:26" ht="12.75" customHeight="1" x14ac:dyDescent="0.2">
      <c r="A373" s="269"/>
      <c r="B373" s="269"/>
      <c r="C373" s="269"/>
      <c r="D373" s="270"/>
      <c r="E373" s="270"/>
      <c r="F373" s="270"/>
      <c r="G373" s="270"/>
      <c r="H373" s="269"/>
      <c r="I373" s="269"/>
      <c r="J373" s="269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</row>
    <row r="374" spans="1:26" ht="12.75" customHeight="1" x14ac:dyDescent="0.2">
      <c r="A374" s="269"/>
      <c r="B374" s="269"/>
      <c r="C374" s="269"/>
      <c r="D374" s="270"/>
      <c r="E374" s="270"/>
      <c r="F374" s="270"/>
      <c r="G374" s="270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</row>
    <row r="375" spans="1:26" ht="12.75" customHeight="1" x14ac:dyDescent="0.2">
      <c r="A375" s="269"/>
      <c r="B375" s="269"/>
      <c r="C375" s="269"/>
      <c r="D375" s="270"/>
      <c r="E375" s="270"/>
      <c r="F375" s="270"/>
      <c r="G375" s="270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</row>
    <row r="376" spans="1:26" ht="12.75" customHeight="1" x14ac:dyDescent="0.2">
      <c r="A376" s="269"/>
      <c r="B376" s="269"/>
      <c r="C376" s="269"/>
      <c r="D376" s="270"/>
      <c r="E376" s="270"/>
      <c r="F376" s="270"/>
      <c r="G376" s="270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</row>
    <row r="377" spans="1:26" ht="12.75" customHeight="1" x14ac:dyDescent="0.2">
      <c r="A377" s="269"/>
      <c r="B377" s="269"/>
      <c r="C377" s="269"/>
      <c r="D377" s="270"/>
      <c r="E377" s="270"/>
      <c r="F377" s="270"/>
      <c r="G377" s="270"/>
      <c r="H377" s="269"/>
      <c r="I377" s="269"/>
      <c r="J377" s="269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</row>
    <row r="378" spans="1:26" ht="12.75" customHeight="1" x14ac:dyDescent="0.2">
      <c r="A378" s="269"/>
      <c r="B378" s="269"/>
      <c r="C378" s="269"/>
      <c r="D378" s="270"/>
      <c r="E378" s="270"/>
      <c r="F378" s="270"/>
      <c r="G378" s="270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</row>
    <row r="379" spans="1:26" ht="12.75" customHeight="1" x14ac:dyDescent="0.2">
      <c r="A379" s="269"/>
      <c r="B379" s="269"/>
      <c r="C379" s="269"/>
      <c r="D379" s="270"/>
      <c r="E379" s="270"/>
      <c r="F379" s="270"/>
      <c r="G379" s="270"/>
      <c r="H379" s="269"/>
      <c r="I379" s="269"/>
      <c r="J379" s="269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</row>
    <row r="380" spans="1:26" ht="12.75" customHeight="1" x14ac:dyDescent="0.2">
      <c r="A380" s="269"/>
      <c r="B380" s="269"/>
      <c r="C380" s="269"/>
      <c r="D380" s="270"/>
      <c r="E380" s="270"/>
      <c r="F380" s="270"/>
      <c r="G380" s="270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</row>
    <row r="381" spans="1:26" ht="12.75" customHeight="1" x14ac:dyDescent="0.2">
      <c r="A381" s="269"/>
      <c r="B381" s="269"/>
      <c r="C381" s="269"/>
      <c r="D381" s="270"/>
      <c r="E381" s="270"/>
      <c r="F381" s="270"/>
      <c r="G381" s="270"/>
      <c r="H381" s="269"/>
      <c r="I381" s="269"/>
      <c r="J381" s="269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</row>
    <row r="382" spans="1:26" ht="12.75" customHeight="1" x14ac:dyDescent="0.2">
      <c r="A382" s="269"/>
      <c r="B382" s="269"/>
      <c r="C382" s="269"/>
      <c r="D382" s="270"/>
      <c r="E382" s="270"/>
      <c r="F382" s="270"/>
      <c r="G382" s="270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</row>
    <row r="383" spans="1:26" ht="12.75" customHeight="1" x14ac:dyDescent="0.2">
      <c r="A383" s="269"/>
      <c r="B383" s="269"/>
      <c r="C383" s="269"/>
      <c r="D383" s="270"/>
      <c r="E383" s="270"/>
      <c r="F383" s="270"/>
      <c r="G383" s="270"/>
      <c r="H383" s="269"/>
      <c r="I383" s="269"/>
      <c r="J383" s="269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</row>
    <row r="384" spans="1:26" ht="12.75" customHeight="1" x14ac:dyDescent="0.2">
      <c r="A384" s="269"/>
      <c r="B384" s="269"/>
      <c r="C384" s="269"/>
      <c r="D384" s="270"/>
      <c r="E384" s="270"/>
      <c r="F384" s="270"/>
      <c r="G384" s="270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</row>
    <row r="385" spans="1:26" ht="12.75" customHeight="1" x14ac:dyDescent="0.2">
      <c r="A385" s="269"/>
      <c r="B385" s="269"/>
      <c r="C385" s="269"/>
      <c r="D385" s="270"/>
      <c r="E385" s="270"/>
      <c r="F385" s="270"/>
      <c r="G385" s="270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</row>
    <row r="386" spans="1:26" ht="12.75" customHeight="1" x14ac:dyDescent="0.2">
      <c r="A386" s="269"/>
      <c r="B386" s="269"/>
      <c r="C386" s="269"/>
      <c r="D386" s="270"/>
      <c r="E386" s="270"/>
      <c r="F386" s="270"/>
      <c r="G386" s="270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</row>
    <row r="387" spans="1:26" ht="12.75" customHeight="1" x14ac:dyDescent="0.2">
      <c r="A387" s="269"/>
      <c r="B387" s="269"/>
      <c r="C387" s="269"/>
      <c r="D387" s="270"/>
      <c r="E387" s="270"/>
      <c r="F387" s="270"/>
      <c r="G387" s="270"/>
      <c r="H387" s="269"/>
      <c r="I387" s="269"/>
      <c r="J387" s="269"/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69"/>
      <c r="Z387" s="269"/>
    </row>
    <row r="388" spans="1:26" ht="12.75" customHeight="1" x14ac:dyDescent="0.2">
      <c r="A388" s="269"/>
      <c r="B388" s="269"/>
      <c r="C388" s="269"/>
      <c r="D388" s="270"/>
      <c r="E388" s="270"/>
      <c r="F388" s="270"/>
      <c r="G388" s="270"/>
      <c r="H388" s="269"/>
      <c r="I388" s="269"/>
      <c r="J388" s="269"/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</row>
    <row r="389" spans="1:26" ht="12.75" customHeight="1" x14ac:dyDescent="0.2">
      <c r="A389" s="269"/>
      <c r="B389" s="269"/>
      <c r="C389" s="269"/>
      <c r="D389" s="270"/>
      <c r="E389" s="270"/>
      <c r="F389" s="270"/>
      <c r="G389" s="270"/>
      <c r="H389" s="269"/>
      <c r="I389" s="269"/>
      <c r="J389" s="269"/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69"/>
      <c r="Z389" s="269"/>
    </row>
    <row r="390" spans="1:26" ht="12.75" customHeight="1" x14ac:dyDescent="0.2">
      <c r="A390" s="269"/>
      <c r="B390" s="269"/>
      <c r="C390" s="269"/>
      <c r="D390" s="270"/>
      <c r="E390" s="270"/>
      <c r="F390" s="270"/>
      <c r="G390" s="270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</row>
    <row r="391" spans="1:26" ht="12.75" customHeight="1" x14ac:dyDescent="0.2">
      <c r="A391" s="269"/>
      <c r="B391" s="269"/>
      <c r="C391" s="269"/>
      <c r="D391" s="270"/>
      <c r="E391" s="270"/>
      <c r="F391" s="270"/>
      <c r="G391" s="270"/>
      <c r="H391" s="269"/>
      <c r="I391" s="269"/>
      <c r="J391" s="269"/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</row>
    <row r="392" spans="1:26" ht="12.75" customHeight="1" x14ac:dyDescent="0.2">
      <c r="A392" s="269"/>
      <c r="B392" s="269"/>
      <c r="C392" s="269"/>
      <c r="D392" s="270"/>
      <c r="E392" s="270"/>
      <c r="F392" s="270"/>
      <c r="G392" s="270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69"/>
      <c r="Z392" s="269"/>
    </row>
    <row r="393" spans="1:26" ht="12.75" customHeight="1" x14ac:dyDescent="0.2">
      <c r="A393" s="269"/>
      <c r="B393" s="269"/>
      <c r="C393" s="269"/>
      <c r="D393" s="270"/>
      <c r="E393" s="270"/>
      <c r="F393" s="270"/>
      <c r="G393" s="270"/>
      <c r="H393" s="269"/>
      <c r="I393" s="269"/>
      <c r="J393" s="269"/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69"/>
      <c r="Z393" s="269"/>
    </row>
    <row r="394" spans="1:26" ht="12.75" customHeight="1" x14ac:dyDescent="0.2">
      <c r="A394" s="269"/>
      <c r="B394" s="269"/>
      <c r="C394" s="269"/>
      <c r="D394" s="270"/>
      <c r="E394" s="270"/>
      <c r="F394" s="270"/>
      <c r="G394" s="270"/>
      <c r="H394" s="269"/>
      <c r="I394" s="269"/>
      <c r="J394" s="269"/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69"/>
      <c r="Z394" s="269"/>
    </row>
    <row r="395" spans="1:26" ht="12.75" customHeight="1" x14ac:dyDescent="0.2">
      <c r="A395" s="269"/>
      <c r="B395" s="269"/>
      <c r="C395" s="269"/>
      <c r="D395" s="270"/>
      <c r="E395" s="270"/>
      <c r="F395" s="270"/>
      <c r="G395" s="270"/>
      <c r="H395" s="269"/>
      <c r="I395" s="269"/>
      <c r="J395" s="269"/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69"/>
      <c r="Z395" s="269"/>
    </row>
    <row r="396" spans="1:26" ht="12.75" customHeight="1" x14ac:dyDescent="0.2">
      <c r="A396" s="269"/>
      <c r="B396" s="269"/>
      <c r="C396" s="269"/>
      <c r="D396" s="270"/>
      <c r="E396" s="270"/>
      <c r="F396" s="270"/>
      <c r="G396" s="270"/>
      <c r="H396" s="269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</row>
    <row r="397" spans="1:26" ht="12.75" customHeight="1" x14ac:dyDescent="0.2">
      <c r="A397" s="269"/>
      <c r="B397" s="269"/>
      <c r="C397" s="269"/>
      <c r="D397" s="270"/>
      <c r="E397" s="270"/>
      <c r="F397" s="270"/>
      <c r="G397" s="270"/>
      <c r="H397" s="269"/>
      <c r="I397" s="269"/>
      <c r="J397" s="269"/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69"/>
      <c r="Z397" s="269"/>
    </row>
    <row r="398" spans="1:26" ht="12.75" customHeight="1" x14ac:dyDescent="0.2">
      <c r="A398" s="269"/>
      <c r="B398" s="269"/>
      <c r="C398" s="269"/>
      <c r="D398" s="270"/>
      <c r="E398" s="270"/>
      <c r="F398" s="270"/>
      <c r="G398" s="270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</row>
    <row r="399" spans="1:26" ht="12.75" customHeight="1" x14ac:dyDescent="0.2">
      <c r="A399" s="269"/>
      <c r="B399" s="269"/>
      <c r="C399" s="269"/>
      <c r="D399" s="270"/>
      <c r="E399" s="270"/>
      <c r="F399" s="270"/>
      <c r="G399" s="270"/>
      <c r="H399" s="269"/>
      <c r="I399" s="269"/>
      <c r="J399" s="269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</row>
    <row r="400" spans="1:26" ht="12.75" customHeight="1" x14ac:dyDescent="0.2">
      <c r="A400" s="269"/>
      <c r="B400" s="269"/>
      <c r="C400" s="269"/>
      <c r="D400" s="270"/>
      <c r="E400" s="270"/>
      <c r="F400" s="270"/>
      <c r="G400" s="270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</row>
    <row r="401" spans="1:26" ht="12.75" customHeight="1" x14ac:dyDescent="0.2">
      <c r="A401" s="269"/>
      <c r="B401" s="269"/>
      <c r="C401" s="269"/>
      <c r="D401" s="270"/>
      <c r="E401" s="270"/>
      <c r="F401" s="270"/>
      <c r="G401" s="270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</row>
    <row r="402" spans="1:26" ht="12.75" customHeight="1" x14ac:dyDescent="0.2">
      <c r="A402" s="269"/>
      <c r="B402" s="269"/>
      <c r="C402" s="269"/>
      <c r="D402" s="270"/>
      <c r="E402" s="270"/>
      <c r="F402" s="270"/>
      <c r="G402" s="270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</row>
    <row r="403" spans="1:26" ht="12.75" customHeight="1" x14ac:dyDescent="0.2">
      <c r="A403" s="269"/>
      <c r="B403" s="269"/>
      <c r="C403" s="269"/>
      <c r="D403" s="270"/>
      <c r="E403" s="270"/>
      <c r="F403" s="270"/>
      <c r="G403" s="270"/>
      <c r="H403" s="269"/>
      <c r="I403" s="269"/>
      <c r="J403" s="269"/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</row>
    <row r="404" spans="1:26" ht="12.75" customHeight="1" x14ac:dyDescent="0.2">
      <c r="A404" s="269"/>
      <c r="B404" s="269"/>
      <c r="C404" s="269"/>
      <c r="D404" s="270"/>
      <c r="E404" s="270"/>
      <c r="F404" s="270"/>
      <c r="G404" s="270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69"/>
      <c r="Z404" s="269"/>
    </row>
    <row r="405" spans="1:26" ht="12.75" customHeight="1" x14ac:dyDescent="0.2">
      <c r="A405" s="269"/>
      <c r="B405" s="269"/>
      <c r="C405" s="269"/>
      <c r="D405" s="270"/>
      <c r="E405" s="270"/>
      <c r="F405" s="270"/>
      <c r="G405" s="270"/>
      <c r="H405" s="269"/>
      <c r="I405" s="269"/>
      <c r="J405" s="269"/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69"/>
      <c r="Z405" s="269"/>
    </row>
    <row r="406" spans="1:26" ht="12.75" customHeight="1" x14ac:dyDescent="0.2">
      <c r="A406" s="269"/>
      <c r="B406" s="269"/>
      <c r="C406" s="269"/>
      <c r="D406" s="270"/>
      <c r="E406" s="270"/>
      <c r="F406" s="270"/>
      <c r="G406" s="270"/>
      <c r="H406" s="269"/>
      <c r="I406" s="269"/>
      <c r="J406" s="269"/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69"/>
      <c r="Z406" s="269"/>
    </row>
    <row r="407" spans="1:26" ht="12.75" customHeight="1" x14ac:dyDescent="0.2">
      <c r="A407" s="269"/>
      <c r="B407" s="269"/>
      <c r="C407" s="269"/>
      <c r="D407" s="270"/>
      <c r="E407" s="270"/>
      <c r="F407" s="270"/>
      <c r="G407" s="270"/>
      <c r="H407" s="269"/>
      <c r="I407" s="269"/>
      <c r="J407" s="269"/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69"/>
      <c r="Z407" s="269"/>
    </row>
    <row r="408" spans="1:26" ht="12.75" customHeight="1" x14ac:dyDescent="0.2">
      <c r="A408" s="269"/>
      <c r="B408" s="269"/>
      <c r="C408" s="269"/>
      <c r="D408" s="270"/>
      <c r="E408" s="270"/>
      <c r="F408" s="270"/>
      <c r="G408" s="270"/>
      <c r="H408" s="269"/>
      <c r="I408" s="269"/>
      <c r="J408" s="269"/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69"/>
      <c r="Z408" s="269"/>
    </row>
    <row r="409" spans="1:26" ht="12.75" customHeight="1" x14ac:dyDescent="0.2">
      <c r="A409" s="269"/>
      <c r="B409" s="269"/>
      <c r="C409" s="269"/>
      <c r="D409" s="270"/>
      <c r="E409" s="270"/>
      <c r="F409" s="270"/>
      <c r="G409" s="270"/>
      <c r="H409" s="269"/>
      <c r="I409" s="269"/>
      <c r="J409" s="269"/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69"/>
      <c r="Z409" s="269"/>
    </row>
    <row r="410" spans="1:26" ht="12.75" customHeight="1" x14ac:dyDescent="0.2">
      <c r="A410" s="269"/>
      <c r="B410" s="269"/>
      <c r="C410" s="269"/>
      <c r="D410" s="270"/>
      <c r="E410" s="270"/>
      <c r="F410" s="270"/>
      <c r="G410" s="270"/>
      <c r="H410" s="269"/>
      <c r="I410" s="269"/>
      <c r="J410" s="269"/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</row>
    <row r="411" spans="1:26" ht="12.75" customHeight="1" x14ac:dyDescent="0.2">
      <c r="A411" s="269"/>
      <c r="B411" s="269"/>
      <c r="C411" s="269"/>
      <c r="D411" s="270"/>
      <c r="E411" s="270"/>
      <c r="F411" s="270"/>
      <c r="G411" s="270"/>
      <c r="H411" s="269"/>
      <c r="I411" s="269"/>
      <c r="J411" s="269"/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69"/>
      <c r="Z411" s="269"/>
    </row>
    <row r="412" spans="1:26" ht="12.75" customHeight="1" x14ac:dyDescent="0.2">
      <c r="A412" s="269"/>
      <c r="B412" s="269"/>
      <c r="C412" s="269"/>
      <c r="D412" s="270"/>
      <c r="E412" s="270"/>
      <c r="F412" s="270"/>
      <c r="G412" s="270"/>
      <c r="H412" s="269"/>
      <c r="I412" s="269"/>
      <c r="J412" s="269"/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69"/>
      <c r="Z412" s="269"/>
    </row>
    <row r="413" spans="1:26" ht="12.75" customHeight="1" x14ac:dyDescent="0.2">
      <c r="A413" s="269"/>
      <c r="B413" s="269"/>
      <c r="C413" s="269"/>
      <c r="D413" s="270"/>
      <c r="E413" s="270"/>
      <c r="F413" s="270"/>
      <c r="G413" s="270"/>
      <c r="H413" s="269"/>
      <c r="I413" s="269"/>
      <c r="J413" s="269"/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69"/>
      <c r="Z413" s="269"/>
    </row>
    <row r="414" spans="1:26" ht="12.75" customHeight="1" x14ac:dyDescent="0.2">
      <c r="A414" s="269"/>
      <c r="B414" s="269"/>
      <c r="C414" s="269"/>
      <c r="D414" s="270"/>
      <c r="E414" s="270"/>
      <c r="F414" s="270"/>
      <c r="G414" s="270"/>
      <c r="H414" s="269"/>
      <c r="I414" s="269"/>
      <c r="J414" s="269"/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69"/>
      <c r="Z414" s="269"/>
    </row>
    <row r="415" spans="1:26" ht="12.75" customHeight="1" x14ac:dyDescent="0.2">
      <c r="A415" s="269"/>
      <c r="B415" s="269"/>
      <c r="C415" s="269"/>
      <c r="D415" s="270"/>
      <c r="E415" s="270"/>
      <c r="F415" s="270"/>
      <c r="G415" s="270"/>
      <c r="H415" s="269"/>
      <c r="I415" s="269"/>
      <c r="J415" s="269"/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69"/>
      <c r="Z415" s="269"/>
    </row>
    <row r="416" spans="1:26" ht="12.75" customHeight="1" x14ac:dyDescent="0.2">
      <c r="A416" s="269"/>
      <c r="B416" s="269"/>
      <c r="C416" s="269"/>
      <c r="D416" s="270"/>
      <c r="E416" s="270"/>
      <c r="F416" s="270"/>
      <c r="G416" s="270"/>
      <c r="H416" s="269"/>
      <c r="I416" s="269"/>
      <c r="J416" s="269"/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69"/>
      <c r="Z416" s="269"/>
    </row>
    <row r="417" spans="1:26" ht="12.75" customHeight="1" x14ac:dyDescent="0.2">
      <c r="A417" s="269"/>
      <c r="B417" s="269"/>
      <c r="C417" s="269"/>
      <c r="D417" s="270"/>
      <c r="E417" s="270"/>
      <c r="F417" s="270"/>
      <c r="G417" s="270"/>
      <c r="H417" s="269"/>
      <c r="I417" s="269"/>
      <c r="J417" s="269"/>
      <c r="K417" s="269"/>
      <c r="L417" s="269"/>
      <c r="M417" s="269"/>
      <c r="N417" s="269"/>
      <c r="O417" s="269"/>
      <c r="P417" s="269"/>
      <c r="Q417" s="269"/>
      <c r="R417" s="269"/>
      <c r="S417" s="269"/>
      <c r="T417" s="269"/>
      <c r="U417" s="269"/>
      <c r="V417" s="269"/>
      <c r="W417" s="269"/>
      <c r="X417" s="269"/>
      <c r="Y417" s="269"/>
      <c r="Z417" s="269"/>
    </row>
    <row r="418" spans="1:26" ht="12.75" customHeight="1" x14ac:dyDescent="0.2">
      <c r="A418" s="269"/>
      <c r="B418" s="269"/>
      <c r="C418" s="269"/>
      <c r="D418" s="270"/>
      <c r="E418" s="270"/>
      <c r="F418" s="270"/>
      <c r="G418" s="270"/>
      <c r="H418" s="269"/>
      <c r="I418" s="269"/>
      <c r="J418" s="269"/>
      <c r="K418" s="269"/>
      <c r="L418" s="269"/>
      <c r="M418" s="269"/>
      <c r="N418" s="269"/>
      <c r="O418" s="269"/>
      <c r="P418" s="269"/>
      <c r="Q418" s="269"/>
      <c r="R418" s="269"/>
      <c r="S418" s="269"/>
      <c r="T418" s="269"/>
      <c r="U418" s="269"/>
      <c r="V418" s="269"/>
      <c r="W418" s="269"/>
      <c r="X418" s="269"/>
      <c r="Y418" s="269"/>
      <c r="Z418" s="269"/>
    </row>
    <row r="419" spans="1:26" ht="12.75" customHeight="1" x14ac:dyDescent="0.2">
      <c r="A419" s="269"/>
      <c r="B419" s="269"/>
      <c r="C419" s="269"/>
      <c r="D419" s="270"/>
      <c r="E419" s="270"/>
      <c r="F419" s="270"/>
      <c r="G419" s="270"/>
      <c r="H419" s="269"/>
      <c r="I419" s="269"/>
      <c r="J419" s="269"/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69"/>
      <c r="Z419" s="269"/>
    </row>
    <row r="420" spans="1:26" ht="12.75" customHeight="1" x14ac:dyDescent="0.2">
      <c r="A420" s="269"/>
      <c r="B420" s="269"/>
      <c r="C420" s="269"/>
      <c r="D420" s="270"/>
      <c r="E420" s="270"/>
      <c r="F420" s="270"/>
      <c r="G420" s="270"/>
      <c r="H420" s="269"/>
      <c r="I420" s="269"/>
      <c r="J420" s="269"/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69"/>
      <c r="Z420" s="269"/>
    </row>
    <row r="421" spans="1:26" ht="12.75" customHeight="1" x14ac:dyDescent="0.2">
      <c r="A421" s="269"/>
      <c r="B421" s="269"/>
      <c r="C421" s="269"/>
      <c r="D421" s="270"/>
      <c r="E421" s="270"/>
      <c r="F421" s="270"/>
      <c r="G421" s="270"/>
      <c r="H421" s="269"/>
      <c r="I421" s="269"/>
      <c r="J421" s="269"/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69"/>
      <c r="Z421" s="269"/>
    </row>
    <row r="422" spans="1:26" ht="12.75" customHeight="1" x14ac:dyDescent="0.2">
      <c r="A422" s="269"/>
      <c r="B422" s="269"/>
      <c r="C422" s="269"/>
      <c r="D422" s="270"/>
      <c r="E422" s="270"/>
      <c r="F422" s="270"/>
      <c r="G422" s="270"/>
      <c r="H422" s="269"/>
      <c r="I422" s="269"/>
      <c r="J422" s="269"/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</row>
    <row r="423" spans="1:26" ht="12.75" customHeight="1" x14ac:dyDescent="0.2">
      <c r="A423" s="269"/>
      <c r="B423" s="269"/>
      <c r="C423" s="269"/>
      <c r="D423" s="270"/>
      <c r="E423" s="270"/>
      <c r="F423" s="270"/>
      <c r="G423" s="270"/>
      <c r="H423" s="269"/>
      <c r="I423" s="269"/>
      <c r="J423" s="269"/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69"/>
      <c r="Z423" s="269"/>
    </row>
    <row r="424" spans="1:26" ht="12.75" customHeight="1" x14ac:dyDescent="0.2">
      <c r="A424" s="269"/>
      <c r="B424" s="269"/>
      <c r="C424" s="269"/>
      <c r="D424" s="270"/>
      <c r="E424" s="270"/>
      <c r="F424" s="270"/>
      <c r="G424" s="270"/>
      <c r="H424" s="269"/>
      <c r="I424" s="269"/>
      <c r="J424" s="269"/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69"/>
      <c r="Z424" s="269"/>
    </row>
    <row r="425" spans="1:26" ht="12.75" customHeight="1" x14ac:dyDescent="0.2">
      <c r="A425" s="269"/>
      <c r="B425" s="269"/>
      <c r="C425" s="269"/>
      <c r="D425" s="270"/>
      <c r="E425" s="270"/>
      <c r="F425" s="270"/>
      <c r="G425" s="270"/>
      <c r="H425" s="269"/>
      <c r="I425" s="269"/>
      <c r="J425" s="269"/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69"/>
      <c r="Z425" s="269"/>
    </row>
    <row r="426" spans="1:26" ht="12.75" customHeight="1" x14ac:dyDescent="0.2">
      <c r="A426" s="269"/>
      <c r="B426" s="269"/>
      <c r="C426" s="269"/>
      <c r="D426" s="270"/>
      <c r="E426" s="270"/>
      <c r="F426" s="270"/>
      <c r="G426" s="270"/>
      <c r="H426" s="269"/>
      <c r="I426" s="269"/>
      <c r="J426" s="269"/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69"/>
      <c r="Z426" s="269"/>
    </row>
    <row r="427" spans="1:26" ht="12.75" customHeight="1" x14ac:dyDescent="0.2">
      <c r="A427" s="269"/>
      <c r="B427" s="269"/>
      <c r="C427" s="269"/>
      <c r="D427" s="270"/>
      <c r="E427" s="270"/>
      <c r="F427" s="270"/>
      <c r="G427" s="270"/>
      <c r="H427" s="269"/>
      <c r="I427" s="269"/>
      <c r="J427" s="269"/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69"/>
      <c r="Z427" s="269"/>
    </row>
    <row r="428" spans="1:26" ht="12.75" customHeight="1" x14ac:dyDescent="0.2">
      <c r="A428" s="269"/>
      <c r="B428" s="269"/>
      <c r="C428" s="269"/>
      <c r="D428" s="270"/>
      <c r="E428" s="270"/>
      <c r="F428" s="270"/>
      <c r="G428" s="270"/>
      <c r="H428" s="269"/>
      <c r="I428" s="269"/>
      <c r="J428" s="269"/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69"/>
      <c r="Z428" s="269"/>
    </row>
    <row r="429" spans="1:26" ht="12.75" customHeight="1" x14ac:dyDescent="0.2">
      <c r="A429" s="269"/>
      <c r="B429" s="269"/>
      <c r="C429" s="269"/>
      <c r="D429" s="270"/>
      <c r="E429" s="270"/>
      <c r="F429" s="270"/>
      <c r="G429" s="270"/>
      <c r="H429" s="269"/>
      <c r="I429" s="269"/>
      <c r="J429" s="269"/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69"/>
      <c r="Z429" s="269"/>
    </row>
    <row r="430" spans="1:26" ht="12.75" customHeight="1" x14ac:dyDescent="0.2">
      <c r="A430" s="269"/>
      <c r="B430" s="269"/>
      <c r="C430" s="269"/>
      <c r="D430" s="270"/>
      <c r="E430" s="270"/>
      <c r="F430" s="270"/>
      <c r="G430" s="270"/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</row>
    <row r="431" spans="1:26" ht="12.75" customHeight="1" x14ac:dyDescent="0.2">
      <c r="A431" s="269"/>
      <c r="B431" s="269"/>
      <c r="C431" s="269"/>
      <c r="D431" s="270"/>
      <c r="E431" s="270"/>
      <c r="F431" s="270"/>
      <c r="G431" s="270"/>
      <c r="H431" s="269"/>
      <c r="I431" s="269"/>
      <c r="J431" s="269"/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69"/>
      <c r="Z431" s="269"/>
    </row>
    <row r="432" spans="1:26" ht="12.75" customHeight="1" x14ac:dyDescent="0.2">
      <c r="A432" s="269"/>
      <c r="B432" s="269"/>
      <c r="C432" s="269"/>
      <c r="D432" s="270"/>
      <c r="E432" s="270"/>
      <c r="F432" s="270"/>
      <c r="G432" s="270"/>
      <c r="H432" s="269"/>
      <c r="I432" s="269"/>
      <c r="J432" s="269"/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69"/>
      <c r="Z432" s="269"/>
    </row>
    <row r="433" spans="1:26" ht="12.75" customHeight="1" x14ac:dyDescent="0.2">
      <c r="A433" s="269"/>
      <c r="B433" s="269"/>
      <c r="C433" s="269"/>
      <c r="D433" s="270"/>
      <c r="E433" s="270"/>
      <c r="F433" s="270"/>
      <c r="G433" s="270"/>
      <c r="H433" s="269"/>
      <c r="I433" s="269"/>
      <c r="J433" s="269"/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69"/>
      <c r="Z433" s="269"/>
    </row>
    <row r="434" spans="1:26" ht="12.75" customHeight="1" x14ac:dyDescent="0.2">
      <c r="A434" s="269"/>
      <c r="B434" s="269"/>
      <c r="C434" s="269"/>
      <c r="D434" s="270"/>
      <c r="E434" s="270"/>
      <c r="F434" s="270"/>
      <c r="G434" s="270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69"/>
      <c r="Z434" s="269"/>
    </row>
    <row r="435" spans="1:26" ht="12.75" customHeight="1" x14ac:dyDescent="0.2">
      <c r="A435" s="269"/>
      <c r="B435" s="269"/>
      <c r="C435" s="269"/>
      <c r="D435" s="270"/>
      <c r="E435" s="270"/>
      <c r="F435" s="270"/>
      <c r="G435" s="270"/>
      <c r="H435" s="269"/>
      <c r="I435" s="269"/>
      <c r="J435" s="269"/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69"/>
      <c r="Z435" s="269"/>
    </row>
    <row r="436" spans="1:26" ht="12.75" customHeight="1" x14ac:dyDescent="0.2">
      <c r="A436" s="269"/>
      <c r="B436" s="269"/>
      <c r="C436" s="269"/>
      <c r="D436" s="270"/>
      <c r="E436" s="270"/>
      <c r="F436" s="270"/>
      <c r="G436" s="270"/>
      <c r="H436" s="269"/>
      <c r="I436" s="269"/>
      <c r="J436" s="269"/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</row>
    <row r="437" spans="1:26" ht="12.75" customHeight="1" x14ac:dyDescent="0.2">
      <c r="A437" s="269"/>
      <c r="B437" s="269"/>
      <c r="C437" s="269"/>
      <c r="D437" s="270"/>
      <c r="E437" s="270"/>
      <c r="F437" s="270"/>
      <c r="G437" s="270"/>
      <c r="H437" s="269"/>
      <c r="I437" s="269"/>
      <c r="J437" s="269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</row>
    <row r="438" spans="1:26" ht="12.75" customHeight="1" x14ac:dyDescent="0.2">
      <c r="A438" s="269"/>
      <c r="B438" s="269"/>
      <c r="C438" s="269"/>
      <c r="D438" s="270"/>
      <c r="E438" s="270"/>
      <c r="F438" s="270"/>
      <c r="G438" s="270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</row>
    <row r="439" spans="1:26" ht="12.75" customHeight="1" x14ac:dyDescent="0.2">
      <c r="A439" s="269"/>
      <c r="B439" s="269"/>
      <c r="C439" s="269"/>
      <c r="D439" s="270"/>
      <c r="E439" s="270"/>
      <c r="F439" s="270"/>
      <c r="G439" s="270"/>
      <c r="H439" s="269"/>
      <c r="I439" s="269"/>
      <c r="J439" s="269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</row>
    <row r="440" spans="1:26" ht="12.75" customHeight="1" x14ac:dyDescent="0.2">
      <c r="A440" s="269"/>
      <c r="B440" s="269"/>
      <c r="C440" s="269"/>
      <c r="D440" s="270"/>
      <c r="E440" s="270"/>
      <c r="F440" s="270"/>
      <c r="G440" s="270"/>
      <c r="H440" s="269"/>
      <c r="I440" s="269"/>
      <c r="J440" s="269"/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69"/>
      <c r="Z440" s="269"/>
    </row>
    <row r="441" spans="1:26" ht="12.75" customHeight="1" x14ac:dyDescent="0.2">
      <c r="A441" s="269"/>
      <c r="B441" s="269"/>
      <c r="C441" s="269"/>
      <c r="D441" s="270"/>
      <c r="E441" s="270"/>
      <c r="F441" s="270"/>
      <c r="G441" s="270"/>
      <c r="H441" s="269"/>
      <c r="I441" s="269"/>
      <c r="J441" s="269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69"/>
      <c r="Z441" s="269"/>
    </row>
    <row r="442" spans="1:26" ht="12.75" customHeight="1" x14ac:dyDescent="0.2">
      <c r="A442" s="269"/>
      <c r="B442" s="269"/>
      <c r="C442" s="269"/>
      <c r="D442" s="270"/>
      <c r="E442" s="270"/>
      <c r="F442" s="270"/>
      <c r="G442" s="270"/>
      <c r="H442" s="269"/>
      <c r="I442" s="269"/>
      <c r="J442" s="269"/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69"/>
      <c r="Z442" s="269"/>
    </row>
    <row r="443" spans="1:26" ht="12.75" customHeight="1" x14ac:dyDescent="0.2">
      <c r="A443" s="269"/>
      <c r="B443" s="269"/>
      <c r="C443" s="269"/>
      <c r="D443" s="270"/>
      <c r="E443" s="270"/>
      <c r="F443" s="270"/>
      <c r="G443" s="270"/>
      <c r="H443" s="269"/>
      <c r="I443" s="269"/>
      <c r="J443" s="269"/>
      <c r="K443" s="269"/>
      <c r="L443" s="269"/>
      <c r="M443" s="269"/>
      <c r="N443" s="269"/>
      <c r="O443" s="269"/>
      <c r="P443" s="269"/>
      <c r="Q443" s="269"/>
      <c r="R443" s="269"/>
      <c r="S443" s="269"/>
      <c r="T443" s="269"/>
      <c r="U443" s="269"/>
      <c r="V443" s="269"/>
      <c r="W443" s="269"/>
      <c r="X443" s="269"/>
      <c r="Y443" s="269"/>
      <c r="Z443" s="269"/>
    </row>
    <row r="444" spans="1:26" ht="12.75" customHeight="1" x14ac:dyDescent="0.2">
      <c r="A444" s="269"/>
      <c r="B444" s="269"/>
      <c r="C444" s="269"/>
      <c r="D444" s="270"/>
      <c r="E444" s="270"/>
      <c r="F444" s="270"/>
      <c r="G444" s="270"/>
      <c r="H444" s="269"/>
      <c r="I444" s="269"/>
      <c r="J444" s="269"/>
      <c r="K444" s="269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69"/>
      <c r="Z444" s="269"/>
    </row>
    <row r="445" spans="1:26" ht="12.75" customHeight="1" x14ac:dyDescent="0.2">
      <c r="A445" s="269"/>
      <c r="B445" s="269"/>
      <c r="C445" s="269"/>
      <c r="D445" s="270"/>
      <c r="E445" s="270"/>
      <c r="F445" s="270"/>
      <c r="G445" s="270"/>
      <c r="H445" s="269"/>
      <c r="I445" s="269"/>
      <c r="J445" s="269"/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69"/>
      <c r="Z445" s="269"/>
    </row>
    <row r="446" spans="1:26" ht="12.75" customHeight="1" x14ac:dyDescent="0.2">
      <c r="A446" s="269"/>
      <c r="B446" s="269"/>
      <c r="C446" s="269"/>
      <c r="D446" s="270"/>
      <c r="E446" s="270"/>
      <c r="F446" s="270"/>
      <c r="G446" s="270"/>
      <c r="H446" s="269"/>
      <c r="I446" s="269"/>
      <c r="J446" s="269"/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69"/>
      <c r="Z446" s="269"/>
    </row>
    <row r="447" spans="1:26" ht="12.75" customHeight="1" x14ac:dyDescent="0.2">
      <c r="A447" s="269"/>
      <c r="B447" s="269"/>
      <c r="C447" s="269"/>
      <c r="D447" s="270"/>
      <c r="E447" s="270"/>
      <c r="F447" s="270"/>
      <c r="G447" s="270"/>
      <c r="H447" s="269"/>
      <c r="I447" s="269"/>
      <c r="J447" s="269"/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</row>
    <row r="448" spans="1:26" ht="12.75" customHeight="1" x14ac:dyDescent="0.2">
      <c r="A448" s="269"/>
      <c r="B448" s="269"/>
      <c r="C448" s="269"/>
      <c r="D448" s="270"/>
      <c r="E448" s="270"/>
      <c r="F448" s="270"/>
      <c r="G448" s="270"/>
      <c r="H448" s="269"/>
      <c r="I448" s="269"/>
      <c r="J448" s="269"/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69"/>
      <c r="Z448" s="269"/>
    </row>
    <row r="449" spans="1:26" ht="12.75" customHeight="1" x14ac:dyDescent="0.2">
      <c r="A449" s="269"/>
      <c r="B449" s="269"/>
      <c r="C449" s="269"/>
      <c r="D449" s="270"/>
      <c r="E449" s="270"/>
      <c r="F449" s="270"/>
      <c r="G449" s="270"/>
      <c r="H449" s="269"/>
      <c r="I449" s="269"/>
      <c r="J449" s="269"/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69"/>
      <c r="Z449" s="269"/>
    </row>
    <row r="450" spans="1:26" ht="12.75" customHeight="1" x14ac:dyDescent="0.2">
      <c r="A450" s="269"/>
      <c r="B450" s="269"/>
      <c r="C450" s="269"/>
      <c r="D450" s="270"/>
      <c r="E450" s="270"/>
      <c r="F450" s="270"/>
      <c r="G450" s="270"/>
      <c r="H450" s="269"/>
      <c r="I450" s="269"/>
      <c r="J450" s="269"/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69"/>
      <c r="Z450" s="269"/>
    </row>
    <row r="451" spans="1:26" ht="12.75" customHeight="1" x14ac:dyDescent="0.2">
      <c r="A451" s="269"/>
      <c r="B451" s="269"/>
      <c r="C451" s="269"/>
      <c r="D451" s="270"/>
      <c r="E451" s="270"/>
      <c r="F451" s="270"/>
      <c r="G451" s="270"/>
      <c r="H451" s="269"/>
      <c r="I451" s="269"/>
      <c r="J451" s="269"/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69"/>
      <c r="Z451" s="269"/>
    </row>
    <row r="452" spans="1:26" ht="12.75" customHeight="1" x14ac:dyDescent="0.2">
      <c r="A452" s="269"/>
      <c r="B452" s="269"/>
      <c r="C452" s="269"/>
      <c r="D452" s="270"/>
      <c r="E452" s="270"/>
      <c r="F452" s="270"/>
      <c r="G452" s="270"/>
      <c r="H452" s="269"/>
      <c r="I452" s="269"/>
      <c r="J452" s="269"/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69"/>
      <c r="Z452" s="269"/>
    </row>
    <row r="453" spans="1:26" ht="12.75" customHeight="1" x14ac:dyDescent="0.2">
      <c r="A453" s="269"/>
      <c r="B453" s="269"/>
      <c r="C453" s="269"/>
      <c r="D453" s="270"/>
      <c r="E453" s="270"/>
      <c r="F453" s="270"/>
      <c r="G453" s="270"/>
      <c r="H453" s="269"/>
      <c r="I453" s="269"/>
      <c r="J453" s="269"/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69"/>
      <c r="Z453" s="269"/>
    </row>
    <row r="454" spans="1:26" ht="12.75" customHeight="1" x14ac:dyDescent="0.2">
      <c r="A454" s="269"/>
      <c r="B454" s="269"/>
      <c r="C454" s="269"/>
      <c r="D454" s="270"/>
      <c r="E454" s="270"/>
      <c r="F454" s="270"/>
      <c r="G454" s="270"/>
      <c r="H454" s="269"/>
      <c r="I454" s="269"/>
      <c r="J454" s="269"/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69"/>
      <c r="Z454" s="269"/>
    </row>
    <row r="455" spans="1:26" ht="12.75" customHeight="1" x14ac:dyDescent="0.2">
      <c r="A455" s="269"/>
      <c r="B455" s="269"/>
      <c r="C455" s="269"/>
      <c r="D455" s="270"/>
      <c r="E455" s="270"/>
      <c r="F455" s="270"/>
      <c r="G455" s="270"/>
      <c r="H455" s="269"/>
      <c r="I455" s="269"/>
      <c r="J455" s="269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</row>
    <row r="456" spans="1:26" ht="12.75" customHeight="1" x14ac:dyDescent="0.2">
      <c r="A456" s="269"/>
      <c r="B456" s="269"/>
      <c r="C456" s="269"/>
      <c r="D456" s="270"/>
      <c r="E456" s="270"/>
      <c r="F456" s="270"/>
      <c r="G456" s="270"/>
      <c r="H456" s="269"/>
      <c r="I456" s="269"/>
      <c r="J456" s="269"/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69"/>
      <c r="Z456" s="269"/>
    </row>
    <row r="457" spans="1:26" ht="12.75" customHeight="1" x14ac:dyDescent="0.2">
      <c r="A457" s="269"/>
      <c r="B457" s="269"/>
      <c r="C457" s="269"/>
      <c r="D457" s="270"/>
      <c r="E457" s="270"/>
      <c r="F457" s="270"/>
      <c r="G457" s="270"/>
      <c r="H457" s="269"/>
      <c r="I457" s="269"/>
      <c r="J457" s="269"/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69"/>
      <c r="Z457" s="269"/>
    </row>
    <row r="458" spans="1:26" ht="12.75" customHeight="1" x14ac:dyDescent="0.2">
      <c r="A458" s="269"/>
      <c r="B458" s="269"/>
      <c r="C458" s="269"/>
      <c r="D458" s="270"/>
      <c r="E458" s="270"/>
      <c r="F458" s="270"/>
      <c r="G458" s="270"/>
      <c r="H458" s="269"/>
      <c r="I458" s="269"/>
      <c r="J458" s="269"/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69"/>
      <c r="Z458" s="269"/>
    </row>
    <row r="459" spans="1:26" ht="12.75" customHeight="1" x14ac:dyDescent="0.2">
      <c r="A459" s="269"/>
      <c r="B459" s="269"/>
      <c r="C459" s="269"/>
      <c r="D459" s="270"/>
      <c r="E459" s="270"/>
      <c r="F459" s="270"/>
      <c r="G459" s="270"/>
      <c r="H459" s="269"/>
      <c r="I459" s="269"/>
      <c r="J459" s="269"/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69"/>
      <c r="Z459" s="269"/>
    </row>
    <row r="460" spans="1:26" ht="12.75" customHeight="1" x14ac:dyDescent="0.2">
      <c r="A460" s="269"/>
      <c r="B460" s="269"/>
      <c r="C460" s="269"/>
      <c r="D460" s="270"/>
      <c r="E460" s="270"/>
      <c r="F460" s="270"/>
      <c r="G460" s="270"/>
      <c r="H460" s="269"/>
      <c r="I460" s="269"/>
      <c r="J460" s="269"/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69"/>
      <c r="Z460" s="269"/>
    </row>
    <row r="461" spans="1:26" ht="12.75" customHeight="1" x14ac:dyDescent="0.2">
      <c r="A461" s="269"/>
      <c r="B461" s="269"/>
      <c r="C461" s="269"/>
      <c r="D461" s="270"/>
      <c r="E461" s="270"/>
      <c r="F461" s="270"/>
      <c r="G461" s="270"/>
      <c r="H461" s="269"/>
      <c r="I461" s="269"/>
      <c r="J461" s="269"/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69"/>
      <c r="Z461" s="269"/>
    </row>
    <row r="462" spans="1:26" ht="12.75" customHeight="1" x14ac:dyDescent="0.2">
      <c r="A462" s="269"/>
      <c r="B462" s="269"/>
      <c r="C462" s="269"/>
      <c r="D462" s="270"/>
      <c r="E462" s="270"/>
      <c r="F462" s="270"/>
      <c r="G462" s="270"/>
      <c r="H462" s="269"/>
      <c r="I462" s="269"/>
      <c r="J462" s="269"/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69"/>
      <c r="Z462" s="269"/>
    </row>
    <row r="463" spans="1:26" ht="12.75" customHeight="1" x14ac:dyDescent="0.2">
      <c r="A463" s="269"/>
      <c r="B463" s="269"/>
      <c r="C463" s="269"/>
      <c r="D463" s="270"/>
      <c r="E463" s="270"/>
      <c r="F463" s="270"/>
      <c r="G463" s="270"/>
      <c r="H463" s="269"/>
      <c r="I463" s="269"/>
      <c r="J463" s="269"/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69"/>
      <c r="Z463" s="269"/>
    </row>
    <row r="464" spans="1:26" ht="12.75" customHeight="1" x14ac:dyDescent="0.2">
      <c r="A464" s="269"/>
      <c r="B464" s="269"/>
      <c r="C464" s="269"/>
      <c r="D464" s="270"/>
      <c r="E464" s="270"/>
      <c r="F464" s="270"/>
      <c r="G464" s="270"/>
      <c r="H464" s="269"/>
      <c r="I464" s="269"/>
      <c r="J464" s="269"/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69"/>
      <c r="Z464" s="269"/>
    </row>
    <row r="465" spans="1:26" ht="12.75" customHeight="1" x14ac:dyDescent="0.2">
      <c r="A465" s="269"/>
      <c r="B465" s="269"/>
      <c r="C465" s="269"/>
      <c r="D465" s="270"/>
      <c r="E465" s="270"/>
      <c r="F465" s="270"/>
      <c r="G465" s="270"/>
      <c r="H465" s="269"/>
      <c r="I465" s="269"/>
      <c r="J465" s="269"/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69"/>
      <c r="Z465" s="269"/>
    </row>
    <row r="466" spans="1:26" ht="12.75" customHeight="1" x14ac:dyDescent="0.2">
      <c r="A466" s="269"/>
      <c r="B466" s="269"/>
      <c r="C466" s="269"/>
      <c r="D466" s="270"/>
      <c r="E466" s="270"/>
      <c r="F466" s="270"/>
      <c r="G466" s="270"/>
      <c r="H466" s="269"/>
      <c r="I466" s="269"/>
      <c r="J466" s="269"/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69"/>
      <c r="Z466" s="269"/>
    </row>
    <row r="467" spans="1:26" ht="12.75" customHeight="1" x14ac:dyDescent="0.2">
      <c r="A467" s="269"/>
      <c r="B467" s="269"/>
      <c r="C467" s="269"/>
      <c r="D467" s="270"/>
      <c r="E467" s="270"/>
      <c r="F467" s="270"/>
      <c r="G467" s="270"/>
      <c r="H467" s="269"/>
      <c r="I467" s="269"/>
      <c r="J467" s="269"/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69"/>
      <c r="Z467" s="269"/>
    </row>
    <row r="468" spans="1:26" ht="12.75" customHeight="1" x14ac:dyDescent="0.2">
      <c r="A468" s="269"/>
      <c r="B468" s="269"/>
      <c r="C468" s="269"/>
      <c r="D468" s="270"/>
      <c r="E468" s="270"/>
      <c r="F468" s="270"/>
      <c r="G468" s="270"/>
      <c r="H468" s="269"/>
      <c r="I468" s="269"/>
      <c r="J468" s="269"/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69"/>
      <c r="Z468" s="269"/>
    </row>
    <row r="469" spans="1:26" ht="12.75" customHeight="1" x14ac:dyDescent="0.2">
      <c r="A469" s="269"/>
      <c r="B469" s="269"/>
      <c r="C469" s="269"/>
      <c r="D469" s="270"/>
      <c r="E469" s="270"/>
      <c r="F469" s="270"/>
      <c r="G469" s="270"/>
      <c r="H469" s="269"/>
      <c r="I469" s="269"/>
      <c r="J469" s="269"/>
      <c r="K469" s="269"/>
      <c r="L469" s="269"/>
      <c r="M469" s="269"/>
      <c r="N469" s="269"/>
      <c r="O469" s="269"/>
      <c r="P469" s="269"/>
      <c r="Q469" s="269"/>
      <c r="R469" s="269"/>
      <c r="S469" s="269"/>
      <c r="T469" s="269"/>
      <c r="U469" s="269"/>
      <c r="V469" s="269"/>
      <c r="W469" s="269"/>
      <c r="X469" s="269"/>
      <c r="Y469" s="269"/>
      <c r="Z469" s="269"/>
    </row>
    <row r="470" spans="1:26" ht="12.75" customHeight="1" x14ac:dyDescent="0.2">
      <c r="A470" s="269"/>
      <c r="B470" s="269"/>
      <c r="C470" s="269"/>
      <c r="D470" s="270"/>
      <c r="E470" s="270"/>
      <c r="F470" s="270"/>
      <c r="G470" s="270"/>
      <c r="H470" s="269"/>
      <c r="I470" s="269"/>
      <c r="J470" s="269"/>
      <c r="K470" s="269"/>
      <c r="L470" s="269"/>
      <c r="M470" s="269"/>
      <c r="N470" s="269"/>
      <c r="O470" s="269"/>
      <c r="P470" s="269"/>
      <c r="Q470" s="269"/>
      <c r="R470" s="269"/>
      <c r="S470" s="269"/>
      <c r="T470" s="269"/>
      <c r="U470" s="269"/>
      <c r="V470" s="269"/>
      <c r="W470" s="269"/>
      <c r="X470" s="269"/>
      <c r="Y470" s="269"/>
      <c r="Z470" s="269"/>
    </row>
    <row r="471" spans="1:26" ht="12.75" customHeight="1" x14ac:dyDescent="0.2">
      <c r="A471" s="269"/>
      <c r="B471" s="269"/>
      <c r="C471" s="269"/>
      <c r="D471" s="270"/>
      <c r="E471" s="270"/>
      <c r="F471" s="270"/>
      <c r="G471" s="270"/>
      <c r="H471" s="269"/>
      <c r="I471" s="269"/>
      <c r="J471" s="269"/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69"/>
      <c r="Z471" s="269"/>
    </row>
    <row r="472" spans="1:26" ht="12.75" customHeight="1" x14ac:dyDescent="0.2">
      <c r="A472" s="269"/>
      <c r="B472" s="269"/>
      <c r="C472" s="269"/>
      <c r="D472" s="270"/>
      <c r="E472" s="270"/>
      <c r="F472" s="270"/>
      <c r="G472" s="270"/>
      <c r="H472" s="269"/>
      <c r="I472" s="269"/>
      <c r="J472" s="269"/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69"/>
      <c r="Z472" s="269"/>
    </row>
    <row r="473" spans="1:26" ht="12.75" customHeight="1" x14ac:dyDescent="0.2">
      <c r="A473" s="269"/>
      <c r="B473" s="269"/>
      <c r="C473" s="269"/>
      <c r="D473" s="270"/>
      <c r="E473" s="270"/>
      <c r="F473" s="270"/>
      <c r="G473" s="270"/>
      <c r="H473" s="269"/>
      <c r="I473" s="269"/>
      <c r="J473" s="269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</row>
    <row r="474" spans="1:26" ht="12.75" customHeight="1" x14ac:dyDescent="0.2">
      <c r="A474" s="269"/>
      <c r="B474" s="269"/>
      <c r="C474" s="269"/>
      <c r="D474" s="270"/>
      <c r="E474" s="270"/>
      <c r="F474" s="270"/>
      <c r="G474" s="270"/>
      <c r="H474" s="269"/>
      <c r="I474" s="269"/>
      <c r="J474" s="269"/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69"/>
      <c r="Z474" s="269"/>
    </row>
    <row r="475" spans="1:26" ht="12.75" customHeight="1" x14ac:dyDescent="0.2">
      <c r="A475" s="269"/>
      <c r="B475" s="269"/>
      <c r="C475" s="269"/>
      <c r="D475" s="270"/>
      <c r="E475" s="270"/>
      <c r="F475" s="270"/>
      <c r="G475" s="270"/>
      <c r="H475" s="269"/>
      <c r="I475" s="269"/>
      <c r="J475" s="269"/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</row>
    <row r="476" spans="1:26" ht="12.75" customHeight="1" x14ac:dyDescent="0.2">
      <c r="A476" s="269"/>
      <c r="B476" s="269"/>
      <c r="C476" s="269"/>
      <c r="D476" s="270"/>
      <c r="E476" s="270"/>
      <c r="F476" s="270"/>
      <c r="G476" s="270"/>
      <c r="H476" s="269"/>
      <c r="I476" s="269"/>
      <c r="J476" s="269"/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69"/>
      <c r="Z476" s="269"/>
    </row>
    <row r="477" spans="1:26" ht="12.75" customHeight="1" x14ac:dyDescent="0.2">
      <c r="A477" s="269"/>
      <c r="B477" s="269"/>
      <c r="C477" s="269"/>
      <c r="D477" s="270"/>
      <c r="E477" s="270"/>
      <c r="F477" s="270"/>
      <c r="G477" s="270"/>
      <c r="H477" s="269"/>
      <c r="I477" s="269"/>
      <c r="J477" s="269"/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69"/>
      <c r="Z477" s="269"/>
    </row>
    <row r="478" spans="1:26" ht="12.75" customHeight="1" x14ac:dyDescent="0.2">
      <c r="A478" s="269"/>
      <c r="B478" s="269"/>
      <c r="C478" s="269"/>
      <c r="D478" s="270"/>
      <c r="E478" s="270"/>
      <c r="F478" s="270"/>
      <c r="G478" s="270"/>
      <c r="H478" s="269"/>
      <c r="I478" s="269"/>
      <c r="J478" s="269"/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69"/>
      <c r="Z478" s="269"/>
    </row>
    <row r="479" spans="1:26" ht="12.75" customHeight="1" x14ac:dyDescent="0.2">
      <c r="A479" s="269"/>
      <c r="B479" s="269"/>
      <c r="C479" s="269"/>
      <c r="D479" s="270"/>
      <c r="E479" s="270"/>
      <c r="F479" s="270"/>
      <c r="G479" s="270"/>
      <c r="H479" s="269"/>
      <c r="I479" s="269"/>
      <c r="J479" s="269"/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69"/>
      <c r="Z479" s="269"/>
    </row>
    <row r="480" spans="1:26" ht="12.75" customHeight="1" x14ac:dyDescent="0.2">
      <c r="A480" s="269"/>
      <c r="B480" s="269"/>
      <c r="C480" s="269"/>
      <c r="D480" s="270"/>
      <c r="E480" s="270"/>
      <c r="F480" s="270"/>
      <c r="G480" s="270"/>
      <c r="H480" s="269"/>
      <c r="I480" s="269"/>
      <c r="J480" s="269"/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69"/>
      <c r="Z480" s="269"/>
    </row>
    <row r="481" spans="1:26" ht="12.75" customHeight="1" x14ac:dyDescent="0.2">
      <c r="A481" s="269"/>
      <c r="B481" s="269"/>
      <c r="C481" s="269"/>
      <c r="D481" s="270"/>
      <c r="E481" s="270"/>
      <c r="F481" s="270"/>
      <c r="G481" s="270"/>
      <c r="H481" s="269"/>
      <c r="I481" s="269"/>
      <c r="J481" s="269"/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</row>
    <row r="482" spans="1:26" ht="12.75" customHeight="1" x14ac:dyDescent="0.2">
      <c r="A482" s="269"/>
      <c r="B482" s="269"/>
      <c r="C482" s="269"/>
      <c r="D482" s="270"/>
      <c r="E482" s="270"/>
      <c r="F482" s="270"/>
      <c r="G482" s="270"/>
      <c r="H482" s="269"/>
      <c r="I482" s="269"/>
      <c r="J482" s="269"/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69"/>
      <c r="Z482" s="269"/>
    </row>
    <row r="483" spans="1:26" ht="12.75" customHeight="1" x14ac:dyDescent="0.2">
      <c r="A483" s="269"/>
      <c r="B483" s="269"/>
      <c r="C483" s="269"/>
      <c r="D483" s="270"/>
      <c r="E483" s="270"/>
      <c r="F483" s="270"/>
      <c r="G483" s="270"/>
      <c r="H483" s="269"/>
      <c r="I483" s="269"/>
      <c r="J483" s="269"/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69"/>
      <c r="Z483" s="269"/>
    </row>
    <row r="484" spans="1:26" ht="12.75" customHeight="1" x14ac:dyDescent="0.2">
      <c r="A484" s="269"/>
      <c r="B484" s="269"/>
      <c r="C484" s="269"/>
      <c r="D484" s="270"/>
      <c r="E484" s="270"/>
      <c r="F484" s="270"/>
      <c r="G484" s="270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</row>
    <row r="485" spans="1:26" ht="12.75" customHeight="1" x14ac:dyDescent="0.2">
      <c r="A485" s="269"/>
      <c r="B485" s="269"/>
      <c r="C485" s="269"/>
      <c r="D485" s="270"/>
      <c r="E485" s="270"/>
      <c r="F485" s="270"/>
      <c r="G485" s="270"/>
      <c r="H485" s="269"/>
      <c r="I485" s="269"/>
      <c r="J485" s="269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</row>
    <row r="486" spans="1:26" ht="12.75" customHeight="1" x14ac:dyDescent="0.2">
      <c r="A486" s="269"/>
      <c r="B486" s="269"/>
      <c r="C486" s="269"/>
      <c r="D486" s="270"/>
      <c r="E486" s="270"/>
      <c r="F486" s="270"/>
      <c r="G486" s="270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</row>
    <row r="487" spans="1:26" ht="12.75" customHeight="1" x14ac:dyDescent="0.2">
      <c r="A487" s="269"/>
      <c r="B487" s="269"/>
      <c r="C487" s="269"/>
      <c r="D487" s="270"/>
      <c r="E487" s="270"/>
      <c r="F487" s="270"/>
      <c r="G487" s="270"/>
      <c r="H487" s="269"/>
      <c r="I487" s="269"/>
      <c r="J487" s="269"/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69"/>
      <c r="Z487" s="269"/>
    </row>
    <row r="488" spans="1:26" ht="12.75" customHeight="1" x14ac:dyDescent="0.2">
      <c r="A488" s="269"/>
      <c r="B488" s="269"/>
      <c r="C488" s="269"/>
      <c r="D488" s="270"/>
      <c r="E488" s="270"/>
      <c r="F488" s="270"/>
      <c r="G488" s="270"/>
      <c r="H488" s="269"/>
      <c r="I488" s="269"/>
      <c r="J488" s="269"/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69"/>
      <c r="Z488" s="269"/>
    </row>
    <row r="489" spans="1:26" ht="12.75" customHeight="1" x14ac:dyDescent="0.2">
      <c r="A489" s="269"/>
      <c r="B489" s="269"/>
      <c r="C489" s="269"/>
      <c r="D489" s="270"/>
      <c r="E489" s="270"/>
      <c r="F489" s="270"/>
      <c r="G489" s="270"/>
      <c r="H489" s="269"/>
      <c r="I489" s="269"/>
      <c r="J489" s="269"/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</row>
    <row r="490" spans="1:26" ht="12.75" customHeight="1" x14ac:dyDescent="0.2">
      <c r="A490" s="269"/>
      <c r="B490" s="269"/>
      <c r="C490" s="269"/>
      <c r="D490" s="270"/>
      <c r="E490" s="270"/>
      <c r="F490" s="270"/>
      <c r="G490" s="270"/>
      <c r="H490" s="269"/>
      <c r="I490" s="269"/>
      <c r="J490" s="269"/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69"/>
      <c r="Z490" s="269"/>
    </row>
    <row r="491" spans="1:26" ht="12.75" customHeight="1" x14ac:dyDescent="0.2">
      <c r="A491" s="269"/>
      <c r="B491" s="269"/>
      <c r="C491" s="269"/>
      <c r="D491" s="270"/>
      <c r="E491" s="270"/>
      <c r="F491" s="270"/>
      <c r="G491" s="270"/>
      <c r="H491" s="269"/>
      <c r="I491" s="269"/>
      <c r="J491" s="269"/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69"/>
      <c r="Z491" s="269"/>
    </row>
    <row r="492" spans="1:26" ht="12.75" customHeight="1" x14ac:dyDescent="0.2">
      <c r="A492" s="269"/>
      <c r="B492" s="269"/>
      <c r="C492" s="269"/>
      <c r="D492" s="270"/>
      <c r="E492" s="270"/>
      <c r="F492" s="270"/>
      <c r="G492" s="270"/>
      <c r="H492" s="269"/>
      <c r="I492" s="269"/>
      <c r="J492" s="269"/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69"/>
      <c r="Z492" s="269"/>
    </row>
    <row r="493" spans="1:26" ht="12.75" customHeight="1" x14ac:dyDescent="0.2">
      <c r="A493" s="269"/>
      <c r="B493" s="269"/>
      <c r="C493" s="269"/>
      <c r="D493" s="270"/>
      <c r="E493" s="270"/>
      <c r="F493" s="270"/>
      <c r="G493" s="270"/>
      <c r="H493" s="269"/>
      <c r="I493" s="269"/>
      <c r="J493" s="269"/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69"/>
      <c r="Z493" s="269"/>
    </row>
    <row r="494" spans="1:26" ht="12.75" customHeight="1" x14ac:dyDescent="0.2">
      <c r="A494" s="269"/>
      <c r="B494" s="269"/>
      <c r="C494" s="269"/>
      <c r="D494" s="270"/>
      <c r="E494" s="270"/>
      <c r="F494" s="270"/>
      <c r="G494" s="270"/>
      <c r="H494" s="269"/>
      <c r="I494" s="269"/>
      <c r="J494" s="269"/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69"/>
      <c r="Z494" s="269"/>
    </row>
    <row r="495" spans="1:26" ht="12.75" customHeight="1" x14ac:dyDescent="0.2">
      <c r="A495" s="269"/>
      <c r="B495" s="269"/>
      <c r="C495" s="269"/>
      <c r="D495" s="270"/>
      <c r="E495" s="270"/>
      <c r="F495" s="270"/>
      <c r="G495" s="270"/>
      <c r="H495" s="269"/>
      <c r="I495" s="269"/>
      <c r="J495" s="269"/>
      <c r="K495" s="269"/>
      <c r="L495" s="269"/>
      <c r="M495" s="269"/>
      <c r="N495" s="269"/>
      <c r="O495" s="269"/>
      <c r="P495" s="269"/>
      <c r="Q495" s="269"/>
      <c r="R495" s="269"/>
      <c r="S495" s="269"/>
      <c r="T495" s="269"/>
      <c r="U495" s="269"/>
      <c r="V495" s="269"/>
      <c r="W495" s="269"/>
      <c r="X495" s="269"/>
      <c r="Y495" s="269"/>
      <c r="Z495" s="269"/>
    </row>
    <row r="496" spans="1:26" ht="12.75" customHeight="1" x14ac:dyDescent="0.2">
      <c r="A496" s="269"/>
      <c r="B496" s="269"/>
      <c r="C496" s="269"/>
      <c r="D496" s="270"/>
      <c r="E496" s="270"/>
      <c r="F496" s="270"/>
      <c r="G496" s="270"/>
      <c r="H496" s="269"/>
      <c r="I496" s="269"/>
      <c r="J496" s="269"/>
      <c r="K496" s="269"/>
      <c r="L496" s="269"/>
      <c r="M496" s="269"/>
      <c r="N496" s="269"/>
      <c r="O496" s="269"/>
      <c r="P496" s="269"/>
      <c r="Q496" s="269"/>
      <c r="R496" s="269"/>
      <c r="S496" s="269"/>
      <c r="T496" s="269"/>
      <c r="U496" s="269"/>
      <c r="V496" s="269"/>
      <c r="W496" s="269"/>
      <c r="X496" s="269"/>
      <c r="Y496" s="269"/>
      <c r="Z496" s="269"/>
    </row>
    <row r="497" spans="1:26" ht="12.75" customHeight="1" x14ac:dyDescent="0.2">
      <c r="A497" s="269"/>
      <c r="B497" s="269"/>
      <c r="C497" s="269"/>
      <c r="D497" s="270"/>
      <c r="E497" s="270"/>
      <c r="F497" s="270"/>
      <c r="G497" s="270"/>
      <c r="H497" s="269"/>
      <c r="I497" s="269"/>
      <c r="J497" s="269"/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</row>
    <row r="498" spans="1:26" ht="12.75" customHeight="1" x14ac:dyDescent="0.2">
      <c r="A498" s="269"/>
      <c r="B498" s="269"/>
      <c r="C498" s="269"/>
      <c r="D498" s="270"/>
      <c r="E498" s="270"/>
      <c r="F498" s="270"/>
      <c r="G498" s="270"/>
      <c r="H498" s="269"/>
      <c r="I498" s="269"/>
      <c r="J498" s="269"/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69"/>
      <c r="Z498" s="269"/>
    </row>
    <row r="499" spans="1:26" ht="12.75" customHeight="1" x14ac:dyDescent="0.2">
      <c r="A499" s="269"/>
      <c r="B499" s="269"/>
      <c r="C499" s="269"/>
      <c r="D499" s="270"/>
      <c r="E499" s="270"/>
      <c r="F499" s="270"/>
      <c r="G499" s="270"/>
      <c r="H499" s="269"/>
      <c r="I499" s="269"/>
      <c r="J499" s="269"/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69"/>
      <c r="Z499" s="269"/>
    </row>
    <row r="500" spans="1:26" ht="12.75" customHeight="1" x14ac:dyDescent="0.2">
      <c r="A500" s="269"/>
      <c r="B500" s="269"/>
      <c r="C500" s="269"/>
      <c r="D500" s="270"/>
      <c r="E500" s="270"/>
      <c r="F500" s="270"/>
      <c r="G500" s="270"/>
      <c r="H500" s="269"/>
      <c r="I500" s="269"/>
      <c r="J500" s="269"/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69"/>
      <c r="Z500" s="269"/>
    </row>
    <row r="501" spans="1:26" ht="12.75" customHeight="1" x14ac:dyDescent="0.2">
      <c r="A501" s="269"/>
      <c r="B501" s="269"/>
      <c r="C501" s="269"/>
      <c r="D501" s="270"/>
      <c r="E501" s="270"/>
      <c r="F501" s="270"/>
      <c r="G501" s="270"/>
      <c r="H501" s="269"/>
      <c r="I501" s="269"/>
      <c r="J501" s="269"/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69"/>
      <c r="Z501" s="269"/>
    </row>
    <row r="502" spans="1:26" ht="12.75" customHeight="1" x14ac:dyDescent="0.2">
      <c r="A502" s="269"/>
      <c r="B502" s="269"/>
      <c r="C502" s="269"/>
      <c r="D502" s="270"/>
      <c r="E502" s="270"/>
      <c r="F502" s="270"/>
      <c r="G502" s="270"/>
      <c r="H502" s="269"/>
      <c r="I502" s="269"/>
      <c r="J502" s="269"/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69"/>
      <c r="Z502" s="269"/>
    </row>
    <row r="503" spans="1:26" ht="12.75" customHeight="1" x14ac:dyDescent="0.2">
      <c r="A503" s="269"/>
      <c r="B503" s="269"/>
      <c r="C503" s="269"/>
      <c r="D503" s="270"/>
      <c r="E503" s="270"/>
      <c r="F503" s="270"/>
      <c r="G503" s="270"/>
      <c r="H503" s="269"/>
      <c r="I503" s="269"/>
      <c r="J503" s="269"/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69"/>
      <c r="Z503" s="269"/>
    </row>
    <row r="504" spans="1:26" ht="12.75" customHeight="1" x14ac:dyDescent="0.2">
      <c r="A504" s="269"/>
      <c r="B504" s="269"/>
      <c r="C504" s="269"/>
      <c r="D504" s="270"/>
      <c r="E504" s="270"/>
      <c r="F504" s="270"/>
      <c r="G504" s="270"/>
      <c r="H504" s="269"/>
      <c r="I504" s="269"/>
      <c r="J504" s="269"/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69"/>
      <c r="Z504" s="269"/>
    </row>
    <row r="505" spans="1:26" ht="12.75" customHeight="1" x14ac:dyDescent="0.2">
      <c r="A505" s="269"/>
      <c r="B505" s="269"/>
      <c r="C505" s="269"/>
      <c r="D505" s="270"/>
      <c r="E505" s="270"/>
      <c r="F505" s="270"/>
      <c r="G505" s="270"/>
      <c r="H505" s="269"/>
      <c r="I505" s="269"/>
      <c r="J505" s="269"/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69"/>
      <c r="Z505" s="269"/>
    </row>
    <row r="506" spans="1:26" ht="12.75" customHeight="1" x14ac:dyDescent="0.2">
      <c r="A506" s="269"/>
      <c r="B506" s="269"/>
      <c r="C506" s="269"/>
      <c r="D506" s="270"/>
      <c r="E506" s="270"/>
      <c r="F506" s="270"/>
      <c r="G506" s="270"/>
      <c r="H506" s="269"/>
      <c r="I506" s="269"/>
      <c r="J506" s="269"/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69"/>
      <c r="Z506" s="269"/>
    </row>
    <row r="507" spans="1:26" ht="12.75" customHeight="1" x14ac:dyDescent="0.2">
      <c r="A507" s="269"/>
      <c r="B507" s="269"/>
      <c r="C507" s="269"/>
      <c r="D507" s="270"/>
      <c r="E507" s="270"/>
      <c r="F507" s="270"/>
      <c r="G507" s="270"/>
      <c r="H507" s="269"/>
      <c r="I507" s="269"/>
      <c r="J507" s="269"/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69"/>
      <c r="Z507" s="269"/>
    </row>
    <row r="508" spans="1:26" ht="12.75" customHeight="1" x14ac:dyDescent="0.2">
      <c r="A508" s="269"/>
      <c r="B508" s="269"/>
      <c r="C508" s="269"/>
      <c r="D508" s="270"/>
      <c r="E508" s="270"/>
      <c r="F508" s="270"/>
      <c r="G508" s="270"/>
      <c r="H508" s="269"/>
      <c r="I508" s="269"/>
      <c r="J508" s="269"/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69"/>
      <c r="Z508" s="269"/>
    </row>
    <row r="509" spans="1:26" ht="12.75" customHeight="1" x14ac:dyDescent="0.2">
      <c r="A509" s="269"/>
      <c r="B509" s="269"/>
      <c r="C509" s="269"/>
      <c r="D509" s="270"/>
      <c r="E509" s="270"/>
      <c r="F509" s="270"/>
      <c r="G509" s="270"/>
      <c r="H509" s="269"/>
      <c r="I509" s="269"/>
      <c r="J509" s="269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</row>
    <row r="510" spans="1:26" ht="12.75" customHeight="1" x14ac:dyDescent="0.2">
      <c r="A510" s="269"/>
      <c r="B510" s="269"/>
      <c r="C510" s="269"/>
      <c r="D510" s="270"/>
      <c r="E510" s="270"/>
      <c r="F510" s="270"/>
      <c r="G510" s="270"/>
      <c r="H510" s="269"/>
      <c r="I510" s="269"/>
      <c r="J510" s="269"/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69"/>
      <c r="Z510" s="269"/>
    </row>
    <row r="511" spans="1:26" ht="12.75" customHeight="1" x14ac:dyDescent="0.2">
      <c r="A511" s="269"/>
      <c r="B511" s="269"/>
      <c r="C511" s="269"/>
      <c r="D511" s="270"/>
      <c r="E511" s="270"/>
      <c r="F511" s="270"/>
      <c r="G511" s="270"/>
      <c r="H511" s="269"/>
      <c r="I511" s="269"/>
      <c r="J511" s="269"/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69"/>
      <c r="Z511" s="269"/>
    </row>
    <row r="512" spans="1:26" ht="12.75" customHeight="1" x14ac:dyDescent="0.2">
      <c r="A512" s="269"/>
      <c r="B512" s="269"/>
      <c r="C512" s="269"/>
      <c r="D512" s="270"/>
      <c r="E512" s="270"/>
      <c r="F512" s="270"/>
      <c r="G512" s="270"/>
      <c r="H512" s="269"/>
      <c r="I512" s="269"/>
      <c r="J512" s="269"/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69"/>
      <c r="Z512" s="269"/>
    </row>
    <row r="513" spans="1:26" ht="12.75" customHeight="1" x14ac:dyDescent="0.2">
      <c r="A513" s="269"/>
      <c r="B513" s="269"/>
      <c r="C513" s="269"/>
      <c r="D513" s="270"/>
      <c r="E513" s="270"/>
      <c r="F513" s="270"/>
      <c r="G513" s="270"/>
      <c r="H513" s="269"/>
      <c r="I513" s="269"/>
      <c r="J513" s="269"/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69"/>
      <c r="Z513" s="269"/>
    </row>
    <row r="514" spans="1:26" ht="12.75" customHeight="1" x14ac:dyDescent="0.2">
      <c r="A514" s="269"/>
      <c r="B514" s="269"/>
      <c r="C514" s="269"/>
      <c r="D514" s="270"/>
      <c r="E514" s="270"/>
      <c r="F514" s="270"/>
      <c r="G514" s="270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</row>
    <row r="515" spans="1:26" ht="12.75" customHeight="1" x14ac:dyDescent="0.2">
      <c r="A515" s="269"/>
      <c r="B515" s="269"/>
      <c r="C515" s="269"/>
      <c r="D515" s="270"/>
      <c r="E515" s="270"/>
      <c r="F515" s="270"/>
      <c r="G515" s="270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</row>
    <row r="516" spans="1:26" ht="12.75" customHeight="1" x14ac:dyDescent="0.2">
      <c r="A516" s="269"/>
      <c r="B516" s="269"/>
      <c r="C516" s="269"/>
      <c r="D516" s="270"/>
      <c r="E516" s="270"/>
      <c r="F516" s="270"/>
      <c r="G516" s="270"/>
      <c r="H516" s="269"/>
      <c r="I516" s="269"/>
      <c r="J516" s="269"/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69"/>
      <c r="Z516" s="269"/>
    </row>
    <row r="517" spans="1:26" ht="12.75" customHeight="1" x14ac:dyDescent="0.2">
      <c r="A517" s="269"/>
      <c r="B517" s="269"/>
      <c r="C517" s="269"/>
      <c r="D517" s="270"/>
      <c r="E517" s="270"/>
      <c r="F517" s="270"/>
      <c r="G517" s="270"/>
      <c r="H517" s="269"/>
      <c r="I517" s="269"/>
      <c r="J517" s="269"/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69"/>
      <c r="Z517" s="269"/>
    </row>
    <row r="518" spans="1:26" ht="12.75" customHeight="1" x14ac:dyDescent="0.2">
      <c r="A518" s="269"/>
      <c r="B518" s="269"/>
      <c r="C518" s="269"/>
      <c r="D518" s="270"/>
      <c r="E518" s="270"/>
      <c r="F518" s="270"/>
      <c r="G518" s="270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</row>
    <row r="519" spans="1:26" ht="12.75" customHeight="1" x14ac:dyDescent="0.2">
      <c r="A519" s="269"/>
      <c r="B519" s="269"/>
      <c r="C519" s="269"/>
      <c r="D519" s="270"/>
      <c r="E519" s="270"/>
      <c r="F519" s="270"/>
      <c r="G519" s="270"/>
      <c r="H519" s="269"/>
      <c r="I519" s="269"/>
      <c r="J519" s="269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</row>
    <row r="520" spans="1:26" ht="12.75" customHeight="1" x14ac:dyDescent="0.2">
      <c r="A520" s="269"/>
      <c r="B520" s="269"/>
      <c r="C520" s="269"/>
      <c r="D520" s="270"/>
      <c r="E520" s="270"/>
      <c r="F520" s="270"/>
      <c r="G520" s="270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</row>
    <row r="521" spans="1:26" ht="12.75" customHeight="1" x14ac:dyDescent="0.2">
      <c r="A521" s="269"/>
      <c r="B521" s="269"/>
      <c r="C521" s="269"/>
      <c r="D521" s="270"/>
      <c r="E521" s="270"/>
      <c r="F521" s="270"/>
      <c r="G521" s="270"/>
      <c r="H521" s="269"/>
      <c r="I521" s="269"/>
      <c r="J521" s="269"/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69"/>
      <c r="Z521" s="269"/>
    </row>
    <row r="522" spans="1:26" ht="12.75" customHeight="1" x14ac:dyDescent="0.2">
      <c r="A522" s="269"/>
      <c r="B522" s="269"/>
      <c r="C522" s="269"/>
      <c r="D522" s="270"/>
      <c r="E522" s="270"/>
      <c r="F522" s="270"/>
      <c r="G522" s="270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69"/>
      <c r="Z522" s="269"/>
    </row>
    <row r="523" spans="1:26" ht="12.75" customHeight="1" x14ac:dyDescent="0.2">
      <c r="A523" s="269"/>
      <c r="B523" s="269"/>
      <c r="C523" s="269"/>
      <c r="D523" s="270"/>
      <c r="E523" s="270"/>
      <c r="F523" s="270"/>
      <c r="G523" s="270"/>
      <c r="H523" s="269"/>
      <c r="I523" s="269"/>
      <c r="J523" s="269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</row>
    <row r="524" spans="1:26" ht="12.75" customHeight="1" x14ac:dyDescent="0.2">
      <c r="A524" s="269"/>
      <c r="B524" s="269"/>
      <c r="C524" s="269"/>
      <c r="D524" s="270"/>
      <c r="E524" s="270"/>
      <c r="F524" s="270"/>
      <c r="G524" s="270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</row>
    <row r="525" spans="1:26" ht="12.75" customHeight="1" x14ac:dyDescent="0.2">
      <c r="A525" s="269"/>
      <c r="B525" s="269"/>
      <c r="C525" s="269"/>
      <c r="D525" s="270"/>
      <c r="E525" s="270"/>
      <c r="F525" s="270"/>
      <c r="G525" s="270"/>
      <c r="H525" s="269"/>
      <c r="I525" s="269"/>
      <c r="J525" s="269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</row>
    <row r="526" spans="1:26" ht="12.75" customHeight="1" x14ac:dyDescent="0.2">
      <c r="A526" s="269"/>
      <c r="B526" s="269"/>
      <c r="C526" s="269"/>
      <c r="D526" s="270"/>
      <c r="E526" s="270"/>
      <c r="F526" s="270"/>
      <c r="G526" s="270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</row>
    <row r="527" spans="1:26" ht="12.75" customHeight="1" x14ac:dyDescent="0.2">
      <c r="A527" s="269"/>
      <c r="B527" s="269"/>
      <c r="C527" s="269"/>
      <c r="D527" s="270"/>
      <c r="E527" s="270"/>
      <c r="F527" s="270"/>
      <c r="G527" s="270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</row>
    <row r="528" spans="1:26" ht="12.75" customHeight="1" x14ac:dyDescent="0.2">
      <c r="A528" s="269"/>
      <c r="B528" s="269"/>
      <c r="C528" s="269"/>
      <c r="D528" s="270"/>
      <c r="E528" s="270"/>
      <c r="F528" s="270"/>
      <c r="G528" s="270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</row>
    <row r="529" spans="1:26" ht="12.75" customHeight="1" x14ac:dyDescent="0.2">
      <c r="A529" s="269"/>
      <c r="B529" s="269"/>
      <c r="C529" s="269"/>
      <c r="D529" s="270"/>
      <c r="E529" s="270"/>
      <c r="F529" s="270"/>
      <c r="G529" s="270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</row>
    <row r="530" spans="1:26" ht="12.75" customHeight="1" x14ac:dyDescent="0.2">
      <c r="A530" s="269"/>
      <c r="B530" s="269"/>
      <c r="C530" s="269"/>
      <c r="D530" s="270"/>
      <c r="E530" s="270"/>
      <c r="F530" s="270"/>
      <c r="G530" s="270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</row>
    <row r="531" spans="1:26" ht="12.75" customHeight="1" x14ac:dyDescent="0.2">
      <c r="A531" s="269"/>
      <c r="B531" s="269"/>
      <c r="C531" s="269"/>
      <c r="D531" s="270"/>
      <c r="E531" s="270"/>
      <c r="F531" s="270"/>
      <c r="G531" s="270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</row>
    <row r="532" spans="1:26" ht="12.75" customHeight="1" x14ac:dyDescent="0.2">
      <c r="A532" s="269"/>
      <c r="B532" s="269"/>
      <c r="C532" s="269"/>
      <c r="D532" s="270"/>
      <c r="E532" s="270"/>
      <c r="F532" s="270"/>
      <c r="G532" s="270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</row>
    <row r="533" spans="1:26" ht="12.75" customHeight="1" x14ac:dyDescent="0.2">
      <c r="A533" s="269"/>
      <c r="B533" s="269"/>
      <c r="C533" s="269"/>
      <c r="D533" s="270"/>
      <c r="E533" s="270"/>
      <c r="F533" s="270"/>
      <c r="G533" s="270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</row>
    <row r="534" spans="1:26" ht="12.75" customHeight="1" x14ac:dyDescent="0.2">
      <c r="A534" s="269"/>
      <c r="B534" s="269"/>
      <c r="C534" s="269"/>
      <c r="D534" s="270"/>
      <c r="E534" s="270"/>
      <c r="F534" s="270"/>
      <c r="G534" s="270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</row>
    <row r="535" spans="1:26" ht="12.75" customHeight="1" x14ac:dyDescent="0.2">
      <c r="A535" s="269"/>
      <c r="B535" s="269"/>
      <c r="C535" s="269"/>
      <c r="D535" s="270"/>
      <c r="E535" s="270"/>
      <c r="F535" s="270"/>
      <c r="G535" s="270"/>
      <c r="H535" s="269"/>
      <c r="I535" s="269"/>
      <c r="J535" s="269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</row>
    <row r="536" spans="1:26" ht="12.75" customHeight="1" x14ac:dyDescent="0.2">
      <c r="A536" s="269"/>
      <c r="B536" s="269"/>
      <c r="C536" s="269"/>
      <c r="D536" s="270"/>
      <c r="E536" s="270"/>
      <c r="F536" s="270"/>
      <c r="G536" s="270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69"/>
      <c r="Z536" s="269"/>
    </row>
    <row r="537" spans="1:26" ht="12.75" customHeight="1" x14ac:dyDescent="0.2">
      <c r="A537" s="269"/>
      <c r="B537" s="269"/>
      <c r="C537" s="269"/>
      <c r="D537" s="270"/>
      <c r="E537" s="270"/>
      <c r="F537" s="270"/>
      <c r="G537" s="270"/>
      <c r="H537" s="269"/>
      <c r="I537" s="269"/>
      <c r="J537" s="269"/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69"/>
      <c r="Z537" s="269"/>
    </row>
    <row r="538" spans="1:26" ht="12.75" customHeight="1" x14ac:dyDescent="0.2">
      <c r="A538" s="269"/>
      <c r="B538" s="269"/>
      <c r="C538" s="269"/>
      <c r="D538" s="270"/>
      <c r="E538" s="270"/>
      <c r="F538" s="270"/>
      <c r="G538" s="270"/>
      <c r="H538" s="269"/>
      <c r="I538" s="269"/>
      <c r="J538" s="269"/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69"/>
      <c r="Z538" s="269"/>
    </row>
    <row r="539" spans="1:26" ht="12.75" customHeight="1" x14ac:dyDescent="0.2">
      <c r="A539" s="269"/>
      <c r="B539" s="269"/>
      <c r="C539" s="269"/>
      <c r="D539" s="270"/>
      <c r="E539" s="270"/>
      <c r="F539" s="270"/>
      <c r="G539" s="270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69"/>
      <c r="Z539" s="269"/>
    </row>
    <row r="540" spans="1:26" ht="12.75" customHeight="1" x14ac:dyDescent="0.2">
      <c r="A540" s="269"/>
      <c r="B540" s="269"/>
      <c r="C540" s="269"/>
      <c r="D540" s="270"/>
      <c r="E540" s="270"/>
      <c r="F540" s="270"/>
      <c r="G540" s="270"/>
      <c r="H540" s="269"/>
      <c r="I540" s="269"/>
      <c r="J540" s="269"/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69"/>
      <c r="Z540" s="269"/>
    </row>
    <row r="541" spans="1:26" ht="12.75" customHeight="1" x14ac:dyDescent="0.2">
      <c r="A541" s="269"/>
      <c r="B541" s="269"/>
      <c r="C541" s="269"/>
      <c r="D541" s="270"/>
      <c r="E541" s="270"/>
      <c r="F541" s="270"/>
      <c r="G541" s="270"/>
      <c r="H541" s="269"/>
      <c r="I541" s="269"/>
      <c r="J541" s="269"/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69"/>
      <c r="Z541" s="269"/>
    </row>
    <row r="542" spans="1:26" ht="12.75" customHeight="1" x14ac:dyDescent="0.2">
      <c r="A542" s="269"/>
      <c r="B542" s="269"/>
      <c r="C542" s="269"/>
      <c r="D542" s="270"/>
      <c r="E542" s="270"/>
      <c r="F542" s="270"/>
      <c r="G542" s="270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69"/>
      <c r="Z542" s="269"/>
    </row>
    <row r="543" spans="1:26" ht="12.75" customHeight="1" x14ac:dyDescent="0.2">
      <c r="A543" s="269"/>
      <c r="B543" s="269"/>
      <c r="C543" s="269"/>
      <c r="D543" s="270"/>
      <c r="E543" s="270"/>
      <c r="F543" s="270"/>
      <c r="G543" s="270"/>
      <c r="H543" s="269"/>
      <c r="I543" s="269"/>
      <c r="J543" s="269"/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69"/>
      <c r="Z543" s="269"/>
    </row>
    <row r="544" spans="1:26" ht="12.75" customHeight="1" x14ac:dyDescent="0.2">
      <c r="A544" s="269"/>
      <c r="B544" s="269"/>
      <c r="C544" s="269"/>
      <c r="D544" s="270"/>
      <c r="E544" s="270"/>
      <c r="F544" s="270"/>
      <c r="G544" s="270"/>
      <c r="H544" s="269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</row>
    <row r="545" spans="1:26" ht="12.75" customHeight="1" x14ac:dyDescent="0.2">
      <c r="A545" s="269"/>
      <c r="B545" s="269"/>
      <c r="C545" s="269"/>
      <c r="D545" s="270"/>
      <c r="E545" s="270"/>
      <c r="F545" s="270"/>
      <c r="G545" s="270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</row>
    <row r="546" spans="1:26" ht="12.75" customHeight="1" x14ac:dyDescent="0.2">
      <c r="A546" s="269"/>
      <c r="B546" s="269"/>
      <c r="C546" s="269"/>
      <c r="D546" s="270"/>
      <c r="E546" s="270"/>
      <c r="F546" s="270"/>
      <c r="G546" s="270"/>
      <c r="H546" s="269"/>
      <c r="I546" s="269"/>
      <c r="J546" s="269"/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69"/>
      <c r="Z546" s="269"/>
    </row>
    <row r="547" spans="1:26" ht="12.75" customHeight="1" x14ac:dyDescent="0.2">
      <c r="A547" s="269"/>
      <c r="B547" s="269"/>
      <c r="C547" s="269"/>
      <c r="D547" s="270"/>
      <c r="E547" s="270"/>
      <c r="F547" s="270"/>
      <c r="G547" s="270"/>
      <c r="H547" s="269"/>
      <c r="I547" s="269"/>
      <c r="J547" s="269"/>
      <c r="K547" s="269"/>
      <c r="L547" s="269"/>
      <c r="M547" s="269"/>
      <c r="N547" s="269"/>
      <c r="O547" s="269"/>
      <c r="P547" s="269"/>
      <c r="Q547" s="269"/>
      <c r="R547" s="269"/>
      <c r="S547" s="269"/>
      <c r="T547" s="269"/>
      <c r="U547" s="269"/>
      <c r="V547" s="269"/>
      <c r="W547" s="269"/>
      <c r="X547" s="269"/>
      <c r="Y547" s="269"/>
      <c r="Z547" s="269"/>
    </row>
    <row r="548" spans="1:26" ht="12.75" customHeight="1" x14ac:dyDescent="0.2">
      <c r="A548" s="269"/>
      <c r="B548" s="269"/>
      <c r="C548" s="269"/>
      <c r="D548" s="270"/>
      <c r="E548" s="270"/>
      <c r="F548" s="270"/>
      <c r="G548" s="270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69"/>
      <c r="Z548" s="269"/>
    </row>
    <row r="549" spans="1:26" ht="12.75" customHeight="1" x14ac:dyDescent="0.2">
      <c r="A549" s="269"/>
      <c r="B549" s="269"/>
      <c r="C549" s="269"/>
      <c r="D549" s="270"/>
      <c r="E549" s="270"/>
      <c r="F549" s="270"/>
      <c r="G549" s="270"/>
      <c r="H549" s="269"/>
      <c r="I549" s="269"/>
      <c r="J549" s="269"/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69"/>
      <c r="Z549" s="269"/>
    </row>
    <row r="550" spans="1:26" ht="12.75" customHeight="1" x14ac:dyDescent="0.2">
      <c r="A550" s="269"/>
      <c r="B550" s="269"/>
      <c r="C550" s="269"/>
      <c r="D550" s="270"/>
      <c r="E550" s="270"/>
      <c r="F550" s="270"/>
      <c r="G550" s="270"/>
      <c r="H550" s="269"/>
      <c r="I550" s="269"/>
      <c r="J550" s="269"/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69"/>
      <c r="Z550" s="269"/>
    </row>
    <row r="551" spans="1:26" ht="12.75" customHeight="1" x14ac:dyDescent="0.2">
      <c r="A551" s="269"/>
      <c r="B551" s="269"/>
      <c r="C551" s="269"/>
      <c r="D551" s="270"/>
      <c r="E551" s="270"/>
      <c r="F551" s="270"/>
      <c r="G551" s="270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69"/>
      <c r="Z551" s="269"/>
    </row>
    <row r="552" spans="1:26" ht="12.75" customHeight="1" x14ac:dyDescent="0.2">
      <c r="A552" s="269"/>
      <c r="B552" s="269"/>
      <c r="C552" s="269"/>
      <c r="D552" s="270"/>
      <c r="E552" s="270"/>
      <c r="F552" s="270"/>
      <c r="G552" s="270"/>
      <c r="H552" s="269"/>
      <c r="I552" s="269"/>
      <c r="J552" s="269"/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69"/>
      <c r="Z552" s="269"/>
    </row>
    <row r="553" spans="1:26" ht="12.75" customHeight="1" x14ac:dyDescent="0.2">
      <c r="A553" s="269"/>
      <c r="B553" s="269"/>
      <c r="C553" s="269"/>
      <c r="D553" s="270"/>
      <c r="E553" s="270"/>
      <c r="F553" s="270"/>
      <c r="G553" s="270"/>
      <c r="H553" s="269"/>
      <c r="I553" s="269"/>
      <c r="J553" s="269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</row>
    <row r="554" spans="1:26" ht="12.75" customHeight="1" x14ac:dyDescent="0.2">
      <c r="A554" s="269"/>
      <c r="B554" s="269"/>
      <c r="C554" s="269"/>
      <c r="D554" s="270"/>
      <c r="E554" s="270"/>
      <c r="F554" s="270"/>
      <c r="G554" s="270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69"/>
      <c r="Z554" s="269"/>
    </row>
    <row r="555" spans="1:26" ht="12.75" customHeight="1" x14ac:dyDescent="0.2">
      <c r="A555" s="269"/>
      <c r="B555" s="269"/>
      <c r="C555" s="269"/>
      <c r="D555" s="270"/>
      <c r="E555" s="270"/>
      <c r="F555" s="270"/>
      <c r="G555" s="270"/>
      <c r="H555" s="269"/>
      <c r="I555" s="269"/>
      <c r="J555" s="269"/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69"/>
      <c r="Z555" s="269"/>
    </row>
    <row r="556" spans="1:26" ht="12.75" customHeight="1" x14ac:dyDescent="0.2">
      <c r="A556" s="269"/>
      <c r="B556" s="269"/>
      <c r="C556" s="269"/>
      <c r="D556" s="270"/>
      <c r="E556" s="270"/>
      <c r="F556" s="270"/>
      <c r="G556" s="270"/>
      <c r="H556" s="269"/>
      <c r="I556" s="269"/>
      <c r="J556" s="269"/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69"/>
      <c r="Z556" s="269"/>
    </row>
    <row r="557" spans="1:26" ht="12.75" customHeight="1" x14ac:dyDescent="0.2">
      <c r="A557" s="269"/>
      <c r="B557" s="269"/>
      <c r="C557" s="269"/>
      <c r="D557" s="270"/>
      <c r="E557" s="270"/>
      <c r="F557" s="270"/>
      <c r="G557" s="270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</row>
    <row r="558" spans="1:26" ht="12.75" customHeight="1" x14ac:dyDescent="0.2">
      <c r="A558" s="269"/>
      <c r="B558" s="269"/>
      <c r="C558" s="269"/>
      <c r="D558" s="270"/>
      <c r="E558" s="270"/>
      <c r="F558" s="270"/>
      <c r="G558" s="270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69"/>
      <c r="Z558" s="269"/>
    </row>
    <row r="559" spans="1:26" ht="12.75" customHeight="1" x14ac:dyDescent="0.2">
      <c r="A559" s="269"/>
      <c r="B559" s="269"/>
      <c r="C559" s="269"/>
      <c r="D559" s="270"/>
      <c r="E559" s="270"/>
      <c r="F559" s="270"/>
      <c r="G559" s="270"/>
      <c r="H559" s="269"/>
      <c r="I559" s="269"/>
      <c r="J559" s="269"/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69"/>
      <c r="Z559" s="269"/>
    </row>
    <row r="560" spans="1:26" ht="12.75" customHeight="1" x14ac:dyDescent="0.2">
      <c r="A560" s="269"/>
      <c r="B560" s="269"/>
      <c r="C560" s="269"/>
      <c r="D560" s="270"/>
      <c r="E560" s="270"/>
      <c r="F560" s="270"/>
      <c r="G560" s="270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69"/>
      <c r="Z560" s="269"/>
    </row>
    <row r="561" spans="1:26" ht="12.75" customHeight="1" x14ac:dyDescent="0.2">
      <c r="A561" s="269"/>
      <c r="B561" s="269"/>
      <c r="C561" s="269"/>
      <c r="D561" s="270"/>
      <c r="E561" s="270"/>
      <c r="F561" s="270"/>
      <c r="G561" s="270"/>
      <c r="H561" s="269"/>
      <c r="I561" s="269"/>
      <c r="J561" s="269"/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69"/>
      <c r="Z561" s="269"/>
    </row>
    <row r="562" spans="1:26" ht="12.75" customHeight="1" x14ac:dyDescent="0.2">
      <c r="A562" s="269"/>
      <c r="B562" s="269"/>
      <c r="C562" s="269"/>
      <c r="D562" s="270"/>
      <c r="E562" s="270"/>
      <c r="F562" s="270"/>
      <c r="G562" s="270"/>
      <c r="H562" s="269"/>
      <c r="I562" s="269"/>
      <c r="J562" s="269"/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69"/>
      <c r="Z562" s="269"/>
    </row>
    <row r="563" spans="1:26" ht="12.75" customHeight="1" x14ac:dyDescent="0.2">
      <c r="A563" s="269"/>
      <c r="B563" s="269"/>
      <c r="C563" s="269"/>
      <c r="D563" s="270"/>
      <c r="E563" s="270"/>
      <c r="F563" s="270"/>
      <c r="G563" s="270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69"/>
      <c r="Z563" s="269"/>
    </row>
    <row r="564" spans="1:26" ht="12.75" customHeight="1" x14ac:dyDescent="0.2">
      <c r="A564" s="269"/>
      <c r="B564" s="269"/>
      <c r="C564" s="269"/>
      <c r="D564" s="270"/>
      <c r="E564" s="270"/>
      <c r="F564" s="270"/>
      <c r="G564" s="270"/>
      <c r="H564" s="269"/>
      <c r="I564" s="269"/>
      <c r="J564" s="269"/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69"/>
      <c r="Z564" s="269"/>
    </row>
    <row r="565" spans="1:26" ht="12.75" customHeight="1" x14ac:dyDescent="0.2">
      <c r="A565" s="269"/>
      <c r="B565" s="269"/>
      <c r="C565" s="269"/>
      <c r="D565" s="270"/>
      <c r="E565" s="270"/>
      <c r="F565" s="270"/>
      <c r="G565" s="270"/>
      <c r="H565" s="269"/>
      <c r="I565" s="269"/>
      <c r="J565" s="269"/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69"/>
      <c r="Z565" s="269"/>
    </row>
    <row r="566" spans="1:26" ht="12.75" customHeight="1" x14ac:dyDescent="0.2">
      <c r="A566" s="269"/>
      <c r="B566" s="269"/>
      <c r="C566" s="269"/>
      <c r="D566" s="270"/>
      <c r="E566" s="270"/>
      <c r="F566" s="270"/>
      <c r="G566" s="270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69"/>
      <c r="Z566" s="269"/>
    </row>
    <row r="567" spans="1:26" ht="12.75" customHeight="1" x14ac:dyDescent="0.2">
      <c r="A567" s="269"/>
      <c r="B567" s="269"/>
      <c r="C567" s="269"/>
      <c r="D567" s="270"/>
      <c r="E567" s="270"/>
      <c r="F567" s="270"/>
      <c r="G567" s="270"/>
      <c r="H567" s="269"/>
      <c r="I567" s="269"/>
      <c r="J567" s="269"/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69"/>
      <c r="Z567" s="269"/>
    </row>
    <row r="568" spans="1:26" ht="12.75" customHeight="1" x14ac:dyDescent="0.2">
      <c r="A568" s="269"/>
      <c r="B568" s="269"/>
      <c r="C568" s="269"/>
      <c r="D568" s="270"/>
      <c r="E568" s="270"/>
      <c r="F568" s="270"/>
      <c r="G568" s="270"/>
      <c r="H568" s="269"/>
      <c r="I568" s="269"/>
      <c r="J568" s="269"/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69"/>
      <c r="Z568" s="269"/>
    </row>
    <row r="569" spans="1:26" ht="12.75" customHeight="1" x14ac:dyDescent="0.2">
      <c r="A569" s="269"/>
      <c r="B569" s="269"/>
      <c r="C569" s="269"/>
      <c r="D569" s="270"/>
      <c r="E569" s="270"/>
      <c r="F569" s="270"/>
      <c r="G569" s="270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</row>
    <row r="570" spans="1:26" ht="12.75" customHeight="1" x14ac:dyDescent="0.2">
      <c r="A570" s="269"/>
      <c r="B570" s="269"/>
      <c r="C570" s="269"/>
      <c r="D570" s="270"/>
      <c r="E570" s="270"/>
      <c r="F570" s="270"/>
      <c r="G570" s="270"/>
      <c r="H570" s="269"/>
      <c r="I570" s="269"/>
      <c r="J570" s="269"/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69"/>
      <c r="Z570" s="269"/>
    </row>
    <row r="571" spans="1:26" ht="12.75" customHeight="1" x14ac:dyDescent="0.2">
      <c r="A571" s="269"/>
      <c r="B571" s="269"/>
      <c r="C571" s="269"/>
      <c r="D571" s="270"/>
      <c r="E571" s="270"/>
      <c r="F571" s="270"/>
      <c r="G571" s="270"/>
      <c r="H571" s="269"/>
      <c r="I571" s="269"/>
      <c r="J571" s="269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</row>
    <row r="572" spans="1:26" ht="12.75" customHeight="1" x14ac:dyDescent="0.2">
      <c r="A572" s="269"/>
      <c r="B572" s="269"/>
      <c r="C572" s="269"/>
      <c r="D572" s="270"/>
      <c r="E572" s="270"/>
      <c r="F572" s="270"/>
      <c r="G572" s="270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69"/>
      <c r="Z572" s="269"/>
    </row>
    <row r="573" spans="1:26" ht="12.75" customHeight="1" x14ac:dyDescent="0.2">
      <c r="A573" s="269"/>
      <c r="B573" s="269"/>
      <c r="C573" s="269"/>
      <c r="D573" s="270"/>
      <c r="E573" s="270"/>
      <c r="F573" s="270"/>
      <c r="G573" s="270"/>
      <c r="H573" s="269"/>
      <c r="I573" s="269"/>
      <c r="J573" s="269"/>
      <c r="K573" s="269"/>
      <c r="L573" s="269"/>
      <c r="M573" s="269"/>
      <c r="N573" s="269"/>
      <c r="O573" s="269"/>
      <c r="P573" s="269"/>
      <c r="Q573" s="269"/>
      <c r="R573" s="269"/>
      <c r="S573" s="269"/>
      <c r="T573" s="269"/>
      <c r="U573" s="269"/>
      <c r="V573" s="269"/>
      <c r="W573" s="269"/>
      <c r="X573" s="269"/>
      <c r="Y573" s="269"/>
      <c r="Z573" s="269"/>
    </row>
    <row r="574" spans="1:26" ht="12.75" customHeight="1" x14ac:dyDescent="0.2">
      <c r="A574" s="269"/>
      <c r="B574" s="269"/>
      <c r="C574" s="269"/>
      <c r="D574" s="270"/>
      <c r="E574" s="270"/>
      <c r="F574" s="270"/>
      <c r="G574" s="270"/>
      <c r="H574" s="269"/>
      <c r="I574" s="269"/>
      <c r="J574" s="269"/>
      <c r="K574" s="269"/>
      <c r="L574" s="269"/>
      <c r="M574" s="269"/>
      <c r="N574" s="269"/>
      <c r="O574" s="269"/>
      <c r="P574" s="269"/>
      <c r="Q574" s="269"/>
      <c r="R574" s="269"/>
      <c r="S574" s="269"/>
      <c r="T574" s="269"/>
      <c r="U574" s="269"/>
      <c r="V574" s="269"/>
      <c r="W574" s="269"/>
      <c r="X574" s="269"/>
      <c r="Y574" s="269"/>
      <c r="Z574" s="269"/>
    </row>
    <row r="575" spans="1:26" ht="12.75" customHeight="1" x14ac:dyDescent="0.2">
      <c r="A575" s="269"/>
      <c r="B575" s="269"/>
      <c r="C575" s="269"/>
      <c r="D575" s="270"/>
      <c r="E575" s="270"/>
      <c r="F575" s="270"/>
      <c r="G575" s="270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69"/>
      <c r="Z575" s="269"/>
    </row>
    <row r="576" spans="1:26" ht="12.75" customHeight="1" x14ac:dyDescent="0.2">
      <c r="A576" s="269"/>
      <c r="B576" s="269"/>
      <c r="C576" s="269"/>
      <c r="D576" s="270"/>
      <c r="E576" s="270"/>
      <c r="F576" s="270"/>
      <c r="G576" s="270"/>
      <c r="H576" s="269"/>
      <c r="I576" s="269"/>
      <c r="J576" s="269"/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69"/>
      <c r="Z576" s="269"/>
    </row>
    <row r="577" spans="1:26" ht="12.75" customHeight="1" x14ac:dyDescent="0.2">
      <c r="A577" s="269"/>
      <c r="B577" s="269"/>
      <c r="C577" s="269"/>
      <c r="D577" s="270"/>
      <c r="E577" s="270"/>
      <c r="F577" s="270"/>
      <c r="G577" s="270"/>
      <c r="H577" s="269"/>
      <c r="I577" s="269"/>
      <c r="J577" s="269"/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69"/>
      <c r="Z577" s="269"/>
    </row>
    <row r="578" spans="1:26" ht="12.75" customHeight="1" x14ac:dyDescent="0.2">
      <c r="A578" s="269"/>
      <c r="B578" s="269"/>
      <c r="C578" s="269"/>
      <c r="D578" s="270"/>
      <c r="E578" s="270"/>
      <c r="F578" s="270"/>
      <c r="G578" s="270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69"/>
      <c r="Z578" s="269"/>
    </row>
    <row r="579" spans="1:26" ht="12.75" customHeight="1" x14ac:dyDescent="0.2">
      <c r="A579" s="269"/>
      <c r="B579" s="269"/>
      <c r="C579" s="269"/>
      <c r="D579" s="270"/>
      <c r="E579" s="270"/>
      <c r="F579" s="270"/>
      <c r="G579" s="270"/>
      <c r="H579" s="269"/>
      <c r="I579" s="269"/>
      <c r="J579" s="269"/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69"/>
      <c r="Z579" s="269"/>
    </row>
    <row r="580" spans="1:26" ht="12.75" customHeight="1" x14ac:dyDescent="0.2">
      <c r="A580" s="269"/>
      <c r="B580" s="269"/>
      <c r="C580" s="269"/>
      <c r="D580" s="270"/>
      <c r="E580" s="270"/>
      <c r="F580" s="270"/>
      <c r="G580" s="270"/>
      <c r="H580" s="269"/>
      <c r="I580" s="269"/>
      <c r="J580" s="269"/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69"/>
      <c r="Z580" s="269"/>
    </row>
    <row r="581" spans="1:26" ht="12.75" customHeight="1" x14ac:dyDescent="0.2">
      <c r="A581" s="269"/>
      <c r="B581" s="269"/>
      <c r="C581" s="269"/>
      <c r="D581" s="270"/>
      <c r="E581" s="270"/>
      <c r="F581" s="270"/>
      <c r="G581" s="270"/>
      <c r="H581" s="269"/>
      <c r="I581" s="269"/>
      <c r="J581" s="269"/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69"/>
      <c r="Z581" s="269"/>
    </row>
    <row r="582" spans="1:26" ht="12.75" customHeight="1" x14ac:dyDescent="0.2">
      <c r="A582" s="269"/>
      <c r="B582" s="269"/>
      <c r="C582" s="269"/>
      <c r="D582" s="270"/>
      <c r="E582" s="270"/>
      <c r="F582" s="270"/>
      <c r="G582" s="270"/>
      <c r="H582" s="269"/>
      <c r="I582" s="269"/>
      <c r="J582" s="269"/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69"/>
      <c r="Z582" s="269"/>
    </row>
    <row r="583" spans="1:26" ht="12.75" customHeight="1" x14ac:dyDescent="0.2">
      <c r="A583" s="269"/>
      <c r="B583" s="269"/>
      <c r="C583" s="269"/>
      <c r="D583" s="270"/>
      <c r="E583" s="270"/>
      <c r="F583" s="270"/>
      <c r="G583" s="270"/>
      <c r="H583" s="269"/>
      <c r="I583" s="269"/>
      <c r="J583" s="269"/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69"/>
      <c r="Z583" s="269"/>
    </row>
    <row r="584" spans="1:26" ht="12.75" customHeight="1" x14ac:dyDescent="0.2">
      <c r="A584" s="269"/>
      <c r="B584" s="269"/>
      <c r="C584" s="269"/>
      <c r="D584" s="270"/>
      <c r="E584" s="270"/>
      <c r="F584" s="270"/>
      <c r="G584" s="270"/>
      <c r="H584" s="269"/>
      <c r="I584" s="269"/>
      <c r="J584" s="269"/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69"/>
      <c r="Z584" s="269"/>
    </row>
    <row r="585" spans="1:26" ht="12.75" customHeight="1" x14ac:dyDescent="0.2">
      <c r="A585" s="269"/>
      <c r="B585" s="269"/>
      <c r="C585" s="269"/>
      <c r="D585" s="270"/>
      <c r="E585" s="270"/>
      <c r="F585" s="270"/>
      <c r="G585" s="270"/>
      <c r="H585" s="269"/>
      <c r="I585" s="269"/>
      <c r="J585" s="269"/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69"/>
      <c r="Z585" s="269"/>
    </row>
    <row r="586" spans="1:26" ht="12.75" customHeight="1" x14ac:dyDescent="0.2">
      <c r="A586" s="269"/>
      <c r="B586" s="269"/>
      <c r="C586" s="269"/>
      <c r="D586" s="270"/>
      <c r="E586" s="270"/>
      <c r="F586" s="270"/>
      <c r="G586" s="270"/>
      <c r="H586" s="269"/>
      <c r="I586" s="269"/>
      <c r="J586" s="269"/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69"/>
      <c r="Z586" s="269"/>
    </row>
    <row r="587" spans="1:26" ht="12.75" customHeight="1" x14ac:dyDescent="0.2">
      <c r="A587" s="269"/>
      <c r="B587" s="269"/>
      <c r="C587" s="269"/>
      <c r="D587" s="270"/>
      <c r="E587" s="270"/>
      <c r="F587" s="270"/>
      <c r="G587" s="270"/>
      <c r="H587" s="269"/>
      <c r="I587" s="269"/>
      <c r="J587" s="269"/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69"/>
      <c r="Z587" s="269"/>
    </row>
    <row r="588" spans="1:26" ht="12.75" customHeight="1" x14ac:dyDescent="0.2">
      <c r="A588" s="269"/>
      <c r="B588" s="269"/>
      <c r="C588" s="269"/>
      <c r="D588" s="270"/>
      <c r="E588" s="270"/>
      <c r="F588" s="270"/>
      <c r="G588" s="270"/>
      <c r="H588" s="269"/>
      <c r="I588" s="269"/>
      <c r="J588" s="269"/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69"/>
      <c r="Z588" s="269"/>
    </row>
    <row r="589" spans="1:26" ht="12.75" customHeight="1" x14ac:dyDescent="0.2">
      <c r="A589" s="269"/>
      <c r="B589" s="269"/>
      <c r="C589" s="269"/>
      <c r="D589" s="270"/>
      <c r="E589" s="270"/>
      <c r="F589" s="270"/>
      <c r="G589" s="270"/>
      <c r="H589" s="269"/>
      <c r="I589" s="269"/>
      <c r="J589" s="269"/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69"/>
      <c r="Z589" s="269"/>
    </row>
    <row r="590" spans="1:26" ht="12.75" customHeight="1" x14ac:dyDescent="0.2">
      <c r="A590" s="269"/>
      <c r="B590" s="269"/>
      <c r="C590" s="269"/>
      <c r="D590" s="270"/>
      <c r="E590" s="270"/>
      <c r="F590" s="270"/>
      <c r="G590" s="270"/>
      <c r="H590" s="269"/>
      <c r="I590" s="269"/>
      <c r="J590" s="269"/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69"/>
      <c r="Z590" s="269"/>
    </row>
    <row r="591" spans="1:26" ht="12.75" customHeight="1" x14ac:dyDescent="0.2">
      <c r="A591" s="269"/>
      <c r="B591" s="269"/>
      <c r="C591" s="269"/>
      <c r="D591" s="270"/>
      <c r="E591" s="270"/>
      <c r="F591" s="270"/>
      <c r="G591" s="270"/>
      <c r="H591" s="269"/>
      <c r="I591" s="269"/>
      <c r="J591" s="269"/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69"/>
      <c r="Z591" s="269"/>
    </row>
    <row r="592" spans="1:26" ht="12.75" customHeight="1" x14ac:dyDescent="0.2">
      <c r="A592" s="269"/>
      <c r="B592" s="269"/>
      <c r="C592" s="269"/>
      <c r="D592" s="270"/>
      <c r="E592" s="270"/>
      <c r="F592" s="270"/>
      <c r="G592" s="270"/>
      <c r="H592" s="269"/>
      <c r="I592" s="269"/>
      <c r="J592" s="269"/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69"/>
      <c r="Z592" s="269"/>
    </row>
    <row r="593" spans="1:26" ht="12.75" customHeight="1" x14ac:dyDescent="0.2">
      <c r="A593" s="269"/>
      <c r="B593" s="269"/>
      <c r="C593" s="269"/>
      <c r="D593" s="270"/>
      <c r="E593" s="270"/>
      <c r="F593" s="270"/>
      <c r="G593" s="270"/>
      <c r="H593" s="269"/>
      <c r="I593" s="269"/>
      <c r="J593" s="269"/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69"/>
      <c r="Z593" s="269"/>
    </row>
    <row r="594" spans="1:26" ht="12.75" customHeight="1" x14ac:dyDescent="0.2">
      <c r="A594" s="269"/>
      <c r="B594" s="269"/>
      <c r="C594" s="269"/>
      <c r="D594" s="270"/>
      <c r="E594" s="270"/>
      <c r="F594" s="270"/>
      <c r="G594" s="270"/>
      <c r="H594" s="269"/>
      <c r="I594" s="269"/>
      <c r="J594" s="269"/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69"/>
      <c r="Z594" s="269"/>
    </row>
    <row r="595" spans="1:26" ht="12.75" customHeight="1" x14ac:dyDescent="0.2">
      <c r="A595" s="269"/>
      <c r="B595" s="269"/>
      <c r="C595" s="269"/>
      <c r="D595" s="270"/>
      <c r="E595" s="270"/>
      <c r="F595" s="270"/>
      <c r="G595" s="270"/>
      <c r="H595" s="269"/>
      <c r="I595" s="269"/>
      <c r="J595" s="269"/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69"/>
      <c r="Z595" s="269"/>
    </row>
    <row r="596" spans="1:26" ht="12.75" customHeight="1" x14ac:dyDescent="0.2">
      <c r="A596" s="269"/>
      <c r="B596" s="269"/>
      <c r="C596" s="269"/>
      <c r="D596" s="270"/>
      <c r="E596" s="270"/>
      <c r="F596" s="270"/>
      <c r="G596" s="270"/>
      <c r="H596" s="269"/>
      <c r="I596" s="269"/>
      <c r="J596" s="269"/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69"/>
      <c r="Z596" s="269"/>
    </row>
    <row r="597" spans="1:26" ht="12.75" customHeight="1" x14ac:dyDescent="0.2">
      <c r="A597" s="269"/>
      <c r="B597" s="269"/>
      <c r="C597" s="269"/>
      <c r="D597" s="270"/>
      <c r="E597" s="270"/>
      <c r="F597" s="270"/>
      <c r="G597" s="270"/>
      <c r="H597" s="269"/>
      <c r="I597" s="269"/>
      <c r="J597" s="269"/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69"/>
      <c r="Z597" s="269"/>
    </row>
    <row r="598" spans="1:26" ht="12.75" customHeight="1" x14ac:dyDescent="0.2">
      <c r="A598" s="269"/>
      <c r="B598" s="269"/>
      <c r="C598" s="269"/>
      <c r="D598" s="270"/>
      <c r="E598" s="270"/>
      <c r="F598" s="270"/>
      <c r="G598" s="270"/>
      <c r="H598" s="269"/>
      <c r="I598" s="269"/>
      <c r="J598" s="269"/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69"/>
      <c r="Z598" s="269"/>
    </row>
    <row r="599" spans="1:26" ht="12.75" customHeight="1" x14ac:dyDescent="0.2">
      <c r="A599" s="269"/>
      <c r="B599" s="269"/>
      <c r="C599" s="269"/>
      <c r="D599" s="270"/>
      <c r="E599" s="270"/>
      <c r="F599" s="270"/>
      <c r="G599" s="270"/>
      <c r="H599" s="269"/>
      <c r="I599" s="269"/>
      <c r="J599" s="269"/>
      <c r="K599" s="269"/>
      <c r="L599" s="269"/>
      <c r="M599" s="269"/>
      <c r="N599" s="269"/>
      <c r="O599" s="269"/>
      <c r="P599" s="269"/>
      <c r="Q599" s="269"/>
      <c r="R599" s="269"/>
      <c r="S599" s="269"/>
      <c r="T599" s="269"/>
      <c r="U599" s="269"/>
      <c r="V599" s="269"/>
      <c r="W599" s="269"/>
      <c r="X599" s="269"/>
      <c r="Y599" s="269"/>
      <c r="Z599" s="269"/>
    </row>
    <row r="600" spans="1:26" ht="12.75" customHeight="1" x14ac:dyDescent="0.2">
      <c r="A600" s="269"/>
      <c r="B600" s="269"/>
      <c r="C600" s="269"/>
      <c r="D600" s="270"/>
      <c r="E600" s="270"/>
      <c r="F600" s="270"/>
      <c r="G600" s="270"/>
      <c r="H600" s="269"/>
      <c r="I600" s="269"/>
      <c r="J600" s="269"/>
      <c r="K600" s="269"/>
      <c r="L600" s="269"/>
      <c r="M600" s="269"/>
      <c r="N600" s="269"/>
      <c r="O600" s="269"/>
      <c r="P600" s="269"/>
      <c r="Q600" s="269"/>
      <c r="R600" s="269"/>
      <c r="S600" s="269"/>
      <c r="T600" s="269"/>
      <c r="U600" s="269"/>
      <c r="V600" s="269"/>
      <c r="W600" s="269"/>
      <c r="X600" s="269"/>
      <c r="Y600" s="269"/>
      <c r="Z600" s="269"/>
    </row>
    <row r="601" spans="1:26" ht="12.75" customHeight="1" x14ac:dyDescent="0.2">
      <c r="A601" s="269"/>
      <c r="B601" s="269"/>
      <c r="C601" s="269"/>
      <c r="D601" s="270"/>
      <c r="E601" s="270"/>
      <c r="F601" s="270"/>
      <c r="G601" s="270"/>
      <c r="H601" s="269"/>
      <c r="I601" s="269"/>
      <c r="J601" s="269"/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69"/>
      <c r="Z601" s="269"/>
    </row>
    <row r="602" spans="1:26" ht="12.75" customHeight="1" x14ac:dyDescent="0.2">
      <c r="A602" s="269"/>
      <c r="B602" s="269"/>
      <c r="C602" s="269"/>
      <c r="D602" s="270"/>
      <c r="E602" s="270"/>
      <c r="F602" s="270"/>
      <c r="G602" s="270"/>
      <c r="H602" s="269"/>
      <c r="I602" s="269"/>
      <c r="J602" s="269"/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69"/>
      <c r="Z602" s="269"/>
    </row>
    <row r="603" spans="1:26" ht="12.75" customHeight="1" x14ac:dyDescent="0.2">
      <c r="A603" s="269"/>
      <c r="B603" s="269"/>
      <c r="C603" s="269"/>
      <c r="D603" s="270"/>
      <c r="E603" s="270"/>
      <c r="F603" s="270"/>
      <c r="G603" s="270"/>
      <c r="H603" s="269"/>
      <c r="I603" s="269"/>
      <c r="J603" s="269"/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69"/>
      <c r="Z603" s="269"/>
    </row>
    <row r="604" spans="1:26" ht="12.75" customHeight="1" x14ac:dyDescent="0.2">
      <c r="A604" s="269"/>
      <c r="B604" s="269"/>
      <c r="C604" s="269"/>
      <c r="D604" s="270"/>
      <c r="E604" s="270"/>
      <c r="F604" s="270"/>
      <c r="G604" s="270"/>
      <c r="H604" s="269"/>
      <c r="I604" s="269"/>
      <c r="J604" s="269"/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69"/>
      <c r="Z604" s="269"/>
    </row>
    <row r="605" spans="1:26" ht="12.75" customHeight="1" x14ac:dyDescent="0.2">
      <c r="A605" s="269"/>
      <c r="B605" s="269"/>
      <c r="C605" s="269"/>
      <c r="D605" s="270"/>
      <c r="E605" s="270"/>
      <c r="F605" s="270"/>
      <c r="G605" s="270"/>
      <c r="H605" s="269"/>
      <c r="I605" s="269"/>
      <c r="J605" s="269"/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69"/>
      <c r="Z605" s="269"/>
    </row>
    <row r="606" spans="1:26" ht="12.75" customHeight="1" x14ac:dyDescent="0.2">
      <c r="A606" s="269"/>
      <c r="B606" s="269"/>
      <c r="C606" s="269"/>
      <c r="D606" s="270"/>
      <c r="E606" s="270"/>
      <c r="F606" s="270"/>
      <c r="G606" s="270"/>
      <c r="H606" s="269"/>
      <c r="I606" s="269"/>
      <c r="J606" s="269"/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69"/>
      <c r="Z606" s="269"/>
    </row>
    <row r="607" spans="1:26" ht="12.75" customHeight="1" x14ac:dyDescent="0.2">
      <c r="A607" s="269"/>
      <c r="B607" s="269"/>
      <c r="C607" s="269"/>
      <c r="D607" s="270"/>
      <c r="E607" s="270"/>
      <c r="F607" s="270"/>
      <c r="G607" s="270"/>
      <c r="H607" s="269"/>
      <c r="I607" s="269"/>
      <c r="J607" s="269"/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69"/>
      <c r="Z607" s="269"/>
    </row>
    <row r="608" spans="1:26" ht="12.75" customHeight="1" x14ac:dyDescent="0.2">
      <c r="A608" s="269"/>
      <c r="B608" s="269"/>
      <c r="C608" s="269"/>
      <c r="D608" s="270"/>
      <c r="E608" s="270"/>
      <c r="F608" s="270"/>
      <c r="G608" s="270"/>
      <c r="H608" s="269"/>
      <c r="I608" s="269"/>
      <c r="J608" s="269"/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69"/>
      <c r="Z608" s="269"/>
    </row>
    <row r="609" spans="1:26" ht="12.75" customHeight="1" x14ac:dyDescent="0.2">
      <c r="A609" s="269"/>
      <c r="B609" s="269"/>
      <c r="C609" s="269"/>
      <c r="D609" s="270"/>
      <c r="E609" s="270"/>
      <c r="F609" s="270"/>
      <c r="G609" s="270"/>
      <c r="H609" s="269"/>
      <c r="I609" s="269"/>
      <c r="J609" s="269"/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69"/>
      <c r="Z609" s="269"/>
    </row>
    <row r="610" spans="1:26" ht="12.75" customHeight="1" x14ac:dyDescent="0.2">
      <c r="A610" s="269"/>
      <c r="B610" s="269"/>
      <c r="C610" s="269"/>
      <c r="D610" s="270"/>
      <c r="E610" s="270"/>
      <c r="F610" s="270"/>
      <c r="G610" s="270"/>
      <c r="H610" s="269"/>
      <c r="I610" s="269"/>
      <c r="J610" s="269"/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69"/>
      <c r="Z610" s="269"/>
    </row>
    <row r="611" spans="1:26" ht="12.75" customHeight="1" x14ac:dyDescent="0.2">
      <c r="A611" s="269"/>
      <c r="B611" s="269"/>
      <c r="C611" s="269"/>
      <c r="D611" s="270"/>
      <c r="E611" s="270"/>
      <c r="F611" s="270"/>
      <c r="G611" s="270"/>
      <c r="H611" s="269"/>
      <c r="I611" s="269"/>
      <c r="J611" s="269"/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69"/>
      <c r="Z611" s="269"/>
    </row>
    <row r="612" spans="1:26" ht="12.75" customHeight="1" x14ac:dyDescent="0.2">
      <c r="A612" s="269"/>
      <c r="B612" s="269"/>
      <c r="C612" s="269"/>
      <c r="D612" s="270"/>
      <c r="E612" s="270"/>
      <c r="F612" s="270"/>
      <c r="G612" s="270"/>
      <c r="H612" s="269"/>
      <c r="I612" s="269"/>
      <c r="J612" s="269"/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69"/>
      <c r="Z612" s="269"/>
    </row>
    <row r="613" spans="1:26" ht="12.75" customHeight="1" x14ac:dyDescent="0.2">
      <c r="A613" s="269"/>
      <c r="B613" s="269"/>
      <c r="C613" s="269"/>
      <c r="D613" s="270"/>
      <c r="E613" s="270"/>
      <c r="F613" s="270"/>
      <c r="G613" s="270"/>
      <c r="H613" s="269"/>
      <c r="I613" s="269"/>
      <c r="J613" s="269"/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69"/>
      <c r="Z613" s="269"/>
    </row>
    <row r="614" spans="1:26" ht="12.75" customHeight="1" x14ac:dyDescent="0.2">
      <c r="A614" s="269"/>
      <c r="B614" s="269"/>
      <c r="C614" s="269"/>
      <c r="D614" s="270"/>
      <c r="E614" s="270"/>
      <c r="F614" s="270"/>
      <c r="G614" s="270"/>
      <c r="H614" s="269"/>
      <c r="I614" s="269"/>
      <c r="J614" s="269"/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69"/>
      <c r="Z614" s="269"/>
    </row>
    <row r="615" spans="1:26" ht="12.75" customHeight="1" x14ac:dyDescent="0.2">
      <c r="A615" s="269"/>
      <c r="B615" s="269"/>
      <c r="C615" s="269"/>
      <c r="D615" s="270"/>
      <c r="E615" s="270"/>
      <c r="F615" s="270"/>
      <c r="G615" s="270"/>
      <c r="H615" s="269"/>
      <c r="I615" s="269"/>
      <c r="J615" s="269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</row>
    <row r="616" spans="1:26" ht="12.75" customHeight="1" x14ac:dyDescent="0.2">
      <c r="A616" s="269"/>
      <c r="B616" s="269"/>
      <c r="C616" s="269"/>
      <c r="D616" s="270"/>
      <c r="E616" s="270"/>
      <c r="F616" s="270"/>
      <c r="G616" s="270"/>
      <c r="H616" s="269"/>
      <c r="I616" s="269"/>
      <c r="J616" s="269"/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69"/>
      <c r="Z616" s="269"/>
    </row>
    <row r="617" spans="1:26" ht="12.75" customHeight="1" x14ac:dyDescent="0.2">
      <c r="A617" s="269"/>
      <c r="B617" s="269"/>
      <c r="C617" s="269"/>
      <c r="D617" s="270"/>
      <c r="E617" s="270"/>
      <c r="F617" s="270"/>
      <c r="G617" s="270"/>
      <c r="H617" s="269"/>
      <c r="I617" s="269"/>
      <c r="J617" s="269"/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69"/>
      <c r="Z617" s="269"/>
    </row>
    <row r="618" spans="1:26" ht="12.75" customHeight="1" x14ac:dyDescent="0.2">
      <c r="A618" s="269"/>
      <c r="B618" s="269"/>
      <c r="C618" s="269"/>
      <c r="D618" s="270"/>
      <c r="E618" s="270"/>
      <c r="F618" s="270"/>
      <c r="G618" s="270"/>
      <c r="H618" s="269"/>
      <c r="I618" s="269"/>
      <c r="J618" s="269"/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69"/>
      <c r="Z618" s="269"/>
    </row>
    <row r="619" spans="1:26" ht="12.75" customHeight="1" x14ac:dyDescent="0.2">
      <c r="A619" s="269"/>
      <c r="B619" s="269"/>
      <c r="C619" s="269"/>
      <c r="D619" s="270"/>
      <c r="E619" s="270"/>
      <c r="F619" s="270"/>
      <c r="G619" s="270"/>
      <c r="H619" s="269"/>
      <c r="I619" s="269"/>
      <c r="J619" s="269"/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69"/>
      <c r="Z619" s="269"/>
    </row>
    <row r="620" spans="1:26" ht="12.75" customHeight="1" x14ac:dyDescent="0.2">
      <c r="A620" s="269"/>
      <c r="B620" s="269"/>
      <c r="C620" s="269"/>
      <c r="D620" s="270"/>
      <c r="E620" s="270"/>
      <c r="F620" s="270"/>
      <c r="G620" s="270"/>
      <c r="H620" s="269"/>
      <c r="I620" s="269"/>
      <c r="J620" s="269"/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69"/>
      <c r="Z620" s="269"/>
    </row>
    <row r="621" spans="1:26" ht="12.75" customHeight="1" x14ac:dyDescent="0.2">
      <c r="A621" s="269"/>
      <c r="B621" s="269"/>
      <c r="C621" s="269"/>
      <c r="D621" s="270"/>
      <c r="E621" s="270"/>
      <c r="F621" s="270"/>
      <c r="G621" s="270"/>
      <c r="H621" s="269"/>
      <c r="I621" s="269"/>
      <c r="J621" s="269"/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69"/>
      <c r="Z621" s="269"/>
    </row>
    <row r="622" spans="1:26" ht="12.75" customHeight="1" x14ac:dyDescent="0.2">
      <c r="A622" s="269"/>
      <c r="B622" s="269"/>
      <c r="C622" s="269"/>
      <c r="D622" s="270"/>
      <c r="E622" s="270"/>
      <c r="F622" s="270"/>
      <c r="G622" s="270"/>
      <c r="H622" s="269"/>
      <c r="I622" s="269"/>
      <c r="J622" s="269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</row>
    <row r="623" spans="1:26" ht="12.75" customHeight="1" x14ac:dyDescent="0.2">
      <c r="A623" s="269"/>
      <c r="B623" s="269"/>
      <c r="C623" s="269"/>
      <c r="D623" s="270"/>
      <c r="E623" s="270"/>
      <c r="F623" s="270"/>
      <c r="G623" s="270"/>
      <c r="H623" s="269"/>
      <c r="I623" s="269"/>
      <c r="J623" s="269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</row>
    <row r="624" spans="1:26" ht="12.75" customHeight="1" x14ac:dyDescent="0.2">
      <c r="A624" s="269"/>
      <c r="B624" s="269"/>
      <c r="C624" s="269"/>
      <c r="D624" s="270"/>
      <c r="E624" s="270"/>
      <c r="F624" s="270"/>
      <c r="G624" s="270"/>
      <c r="H624" s="269"/>
      <c r="I624" s="269"/>
      <c r="J624" s="269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</row>
    <row r="625" spans="1:26" ht="12.75" customHeight="1" x14ac:dyDescent="0.2">
      <c r="A625" s="269"/>
      <c r="B625" s="269"/>
      <c r="C625" s="269"/>
      <c r="D625" s="270"/>
      <c r="E625" s="270"/>
      <c r="F625" s="270"/>
      <c r="G625" s="270"/>
      <c r="H625" s="269"/>
      <c r="I625" s="269"/>
      <c r="J625" s="269"/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69"/>
      <c r="Z625" s="269"/>
    </row>
    <row r="626" spans="1:26" ht="12.75" customHeight="1" x14ac:dyDescent="0.2">
      <c r="A626" s="269"/>
      <c r="B626" s="269"/>
      <c r="C626" s="269"/>
      <c r="D626" s="270"/>
      <c r="E626" s="270"/>
      <c r="F626" s="270"/>
      <c r="G626" s="270"/>
      <c r="H626" s="269"/>
      <c r="I626" s="269"/>
      <c r="J626" s="269"/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69"/>
      <c r="Z626" s="269"/>
    </row>
    <row r="627" spans="1:26" ht="12.75" customHeight="1" x14ac:dyDescent="0.2">
      <c r="A627" s="269"/>
      <c r="B627" s="269"/>
      <c r="C627" s="269"/>
      <c r="D627" s="270"/>
      <c r="E627" s="270"/>
      <c r="F627" s="270"/>
      <c r="G627" s="270"/>
      <c r="H627" s="269"/>
      <c r="I627" s="269"/>
      <c r="J627" s="269"/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69"/>
      <c r="Z627" s="269"/>
    </row>
    <row r="628" spans="1:26" ht="12.75" customHeight="1" x14ac:dyDescent="0.2">
      <c r="A628" s="269"/>
      <c r="B628" s="269"/>
      <c r="C628" s="269"/>
      <c r="D628" s="270"/>
      <c r="E628" s="270"/>
      <c r="F628" s="270"/>
      <c r="G628" s="270"/>
      <c r="H628" s="269"/>
      <c r="I628" s="269"/>
      <c r="J628" s="269"/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69"/>
      <c r="Z628" s="269"/>
    </row>
    <row r="629" spans="1:26" ht="12.75" customHeight="1" x14ac:dyDescent="0.2">
      <c r="A629" s="269"/>
      <c r="B629" s="269"/>
      <c r="C629" s="269"/>
      <c r="D629" s="270"/>
      <c r="E629" s="270"/>
      <c r="F629" s="270"/>
      <c r="G629" s="270"/>
      <c r="H629" s="269"/>
      <c r="I629" s="269"/>
      <c r="J629" s="269"/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69"/>
      <c r="Z629" s="269"/>
    </row>
    <row r="630" spans="1:26" ht="12.75" customHeight="1" x14ac:dyDescent="0.2">
      <c r="A630" s="269"/>
      <c r="B630" s="269"/>
      <c r="C630" s="269"/>
      <c r="D630" s="270"/>
      <c r="E630" s="270"/>
      <c r="F630" s="270"/>
      <c r="G630" s="270"/>
      <c r="H630" s="269"/>
      <c r="I630" s="269"/>
      <c r="J630" s="269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</row>
    <row r="631" spans="1:26" ht="12.75" customHeight="1" x14ac:dyDescent="0.2">
      <c r="A631" s="269"/>
      <c r="B631" s="269"/>
      <c r="C631" s="269"/>
      <c r="D631" s="270"/>
      <c r="E631" s="270"/>
      <c r="F631" s="270"/>
      <c r="G631" s="270"/>
      <c r="H631" s="269"/>
      <c r="I631" s="269"/>
      <c r="J631" s="269"/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69"/>
      <c r="Z631" s="269"/>
    </row>
    <row r="632" spans="1:26" ht="12.75" customHeight="1" x14ac:dyDescent="0.2">
      <c r="A632" s="269"/>
      <c r="B632" s="269"/>
      <c r="C632" s="269"/>
      <c r="D632" s="270"/>
      <c r="E632" s="270"/>
      <c r="F632" s="270"/>
      <c r="G632" s="270"/>
      <c r="H632" s="269"/>
      <c r="I632" s="269"/>
      <c r="J632" s="269"/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69"/>
      <c r="Z632" s="269"/>
    </row>
    <row r="633" spans="1:26" ht="12.75" customHeight="1" x14ac:dyDescent="0.2">
      <c r="A633" s="269"/>
      <c r="B633" s="269"/>
      <c r="C633" s="269"/>
      <c r="D633" s="270"/>
      <c r="E633" s="270"/>
      <c r="F633" s="270"/>
      <c r="G633" s="270"/>
      <c r="H633" s="269"/>
      <c r="I633" s="269"/>
      <c r="J633" s="269"/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69"/>
      <c r="Z633" s="269"/>
    </row>
    <row r="634" spans="1:26" ht="12.75" customHeight="1" x14ac:dyDescent="0.2">
      <c r="A634" s="269"/>
      <c r="B634" s="269"/>
      <c r="C634" s="269"/>
      <c r="D634" s="270"/>
      <c r="E634" s="270"/>
      <c r="F634" s="270"/>
      <c r="G634" s="270"/>
      <c r="H634" s="269"/>
      <c r="I634" s="269"/>
      <c r="J634" s="269"/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69"/>
      <c r="Z634" s="269"/>
    </row>
    <row r="635" spans="1:26" ht="12.75" customHeight="1" x14ac:dyDescent="0.2">
      <c r="A635" s="269"/>
      <c r="B635" s="269"/>
      <c r="C635" s="269"/>
      <c r="D635" s="270"/>
      <c r="E635" s="270"/>
      <c r="F635" s="270"/>
      <c r="G635" s="270"/>
      <c r="H635" s="269"/>
      <c r="I635" s="269"/>
      <c r="J635" s="269"/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69"/>
      <c r="Z635" s="269"/>
    </row>
    <row r="636" spans="1:26" ht="12.75" customHeight="1" x14ac:dyDescent="0.2">
      <c r="A636" s="269"/>
      <c r="B636" s="269"/>
      <c r="C636" s="269"/>
      <c r="D636" s="270"/>
      <c r="E636" s="270"/>
      <c r="F636" s="270"/>
      <c r="G636" s="270"/>
      <c r="H636" s="269"/>
      <c r="I636" s="269"/>
      <c r="J636" s="269"/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69"/>
      <c r="Z636" s="269"/>
    </row>
    <row r="637" spans="1:26" ht="12.75" customHeight="1" x14ac:dyDescent="0.2">
      <c r="A637" s="269"/>
      <c r="B637" s="269"/>
      <c r="C637" s="269"/>
      <c r="D637" s="270"/>
      <c r="E637" s="270"/>
      <c r="F637" s="270"/>
      <c r="G637" s="270"/>
      <c r="H637" s="269"/>
      <c r="I637" s="269"/>
      <c r="J637" s="269"/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69"/>
      <c r="Z637" s="269"/>
    </row>
    <row r="638" spans="1:26" ht="12.75" customHeight="1" x14ac:dyDescent="0.2">
      <c r="A638" s="269"/>
      <c r="B638" s="269"/>
      <c r="C638" s="269"/>
      <c r="D638" s="270"/>
      <c r="E638" s="270"/>
      <c r="F638" s="270"/>
      <c r="G638" s="270"/>
      <c r="H638" s="269"/>
      <c r="I638" s="269"/>
      <c r="J638" s="269"/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69"/>
      <c r="Z638" s="269"/>
    </row>
    <row r="639" spans="1:26" ht="12.75" customHeight="1" x14ac:dyDescent="0.2">
      <c r="A639" s="269"/>
      <c r="B639" s="269"/>
      <c r="C639" s="269"/>
      <c r="D639" s="270"/>
      <c r="E639" s="270"/>
      <c r="F639" s="270"/>
      <c r="G639" s="270"/>
      <c r="H639" s="269"/>
      <c r="I639" s="269"/>
      <c r="J639" s="269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</row>
    <row r="640" spans="1:26" ht="12.75" customHeight="1" x14ac:dyDescent="0.2">
      <c r="A640" s="269"/>
      <c r="B640" s="269"/>
      <c r="C640" s="269"/>
      <c r="D640" s="270"/>
      <c r="E640" s="270"/>
      <c r="F640" s="270"/>
      <c r="G640" s="270"/>
      <c r="H640" s="269"/>
      <c r="I640" s="269"/>
      <c r="J640" s="269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</row>
    <row r="641" spans="1:26" ht="12.75" customHeight="1" x14ac:dyDescent="0.2">
      <c r="A641" s="269"/>
      <c r="B641" s="269"/>
      <c r="C641" s="269"/>
      <c r="D641" s="270"/>
      <c r="E641" s="270"/>
      <c r="F641" s="270"/>
      <c r="G641" s="270"/>
      <c r="H641" s="269"/>
      <c r="I641" s="269"/>
      <c r="J641" s="269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</row>
    <row r="642" spans="1:26" ht="12.75" customHeight="1" x14ac:dyDescent="0.2">
      <c r="A642" s="269"/>
      <c r="B642" s="269"/>
      <c r="C642" s="269"/>
      <c r="D642" s="270"/>
      <c r="E642" s="270"/>
      <c r="F642" s="270"/>
      <c r="G642" s="270"/>
      <c r="H642" s="269"/>
      <c r="I642" s="269"/>
      <c r="J642" s="269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</row>
    <row r="643" spans="1:26" ht="12.75" customHeight="1" x14ac:dyDescent="0.2">
      <c r="A643" s="269"/>
      <c r="B643" s="269"/>
      <c r="C643" s="269"/>
      <c r="D643" s="270"/>
      <c r="E643" s="270"/>
      <c r="F643" s="270"/>
      <c r="G643" s="270"/>
      <c r="H643" s="269"/>
      <c r="I643" s="269"/>
      <c r="J643" s="269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</row>
    <row r="644" spans="1:26" ht="12.75" customHeight="1" x14ac:dyDescent="0.2">
      <c r="A644" s="269"/>
      <c r="B644" s="269"/>
      <c r="C644" s="269"/>
      <c r="D644" s="270"/>
      <c r="E644" s="270"/>
      <c r="F644" s="270"/>
      <c r="G644" s="270"/>
      <c r="H644" s="269"/>
      <c r="I644" s="269"/>
      <c r="J644" s="269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</row>
    <row r="645" spans="1:26" ht="12.75" customHeight="1" x14ac:dyDescent="0.2">
      <c r="A645" s="269"/>
      <c r="B645" s="269"/>
      <c r="C645" s="269"/>
      <c r="D645" s="270"/>
      <c r="E645" s="270"/>
      <c r="F645" s="270"/>
      <c r="G645" s="270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</row>
    <row r="646" spans="1:26" ht="12.75" customHeight="1" x14ac:dyDescent="0.2">
      <c r="A646" s="269"/>
      <c r="B646" s="269"/>
      <c r="C646" s="269"/>
      <c r="D646" s="270"/>
      <c r="E646" s="270"/>
      <c r="F646" s="270"/>
      <c r="G646" s="270"/>
      <c r="H646" s="269"/>
      <c r="I646" s="269"/>
      <c r="J646" s="269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</row>
    <row r="647" spans="1:26" ht="12.75" customHeight="1" x14ac:dyDescent="0.2">
      <c r="A647" s="269"/>
      <c r="B647" s="269"/>
      <c r="C647" s="269"/>
      <c r="D647" s="270"/>
      <c r="E647" s="270"/>
      <c r="F647" s="270"/>
      <c r="G647" s="270"/>
      <c r="H647" s="269"/>
      <c r="I647" s="269"/>
      <c r="J647" s="269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</row>
    <row r="648" spans="1:26" ht="12.75" customHeight="1" x14ac:dyDescent="0.2">
      <c r="A648" s="269"/>
      <c r="B648" s="269"/>
      <c r="C648" s="269"/>
      <c r="D648" s="270"/>
      <c r="E648" s="270"/>
      <c r="F648" s="270"/>
      <c r="G648" s="270"/>
      <c r="H648" s="269"/>
      <c r="I648" s="269"/>
      <c r="J648" s="269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</row>
    <row r="649" spans="1:26" ht="12.75" customHeight="1" x14ac:dyDescent="0.2">
      <c r="A649" s="269"/>
      <c r="B649" s="269"/>
      <c r="C649" s="269"/>
      <c r="D649" s="270"/>
      <c r="E649" s="270"/>
      <c r="F649" s="270"/>
      <c r="G649" s="270"/>
      <c r="H649" s="269"/>
      <c r="I649" s="269"/>
      <c r="J649" s="269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</row>
    <row r="650" spans="1:26" ht="12.75" customHeight="1" x14ac:dyDescent="0.2">
      <c r="A650" s="269"/>
      <c r="B650" s="269"/>
      <c r="C650" s="269"/>
      <c r="D650" s="270"/>
      <c r="E650" s="270"/>
      <c r="F650" s="270"/>
      <c r="G650" s="270"/>
      <c r="H650" s="269"/>
      <c r="I650" s="269"/>
      <c r="J650" s="269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</row>
    <row r="651" spans="1:26" ht="12.75" customHeight="1" x14ac:dyDescent="0.2">
      <c r="A651" s="269"/>
      <c r="B651" s="269"/>
      <c r="C651" s="269"/>
      <c r="D651" s="270"/>
      <c r="E651" s="270"/>
      <c r="F651" s="270"/>
      <c r="G651" s="270"/>
      <c r="H651" s="269"/>
      <c r="I651" s="269"/>
      <c r="J651" s="269"/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69"/>
      <c r="Z651" s="269"/>
    </row>
    <row r="652" spans="1:26" ht="12.75" customHeight="1" x14ac:dyDescent="0.2">
      <c r="A652" s="269"/>
      <c r="B652" s="269"/>
      <c r="C652" s="269"/>
      <c r="D652" s="270"/>
      <c r="E652" s="270"/>
      <c r="F652" s="270"/>
      <c r="G652" s="270"/>
      <c r="H652" s="269"/>
      <c r="I652" s="269"/>
      <c r="J652" s="269"/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69"/>
      <c r="Z652" s="269"/>
    </row>
    <row r="653" spans="1:26" ht="12.75" customHeight="1" x14ac:dyDescent="0.2">
      <c r="A653" s="269"/>
      <c r="B653" s="269"/>
      <c r="C653" s="269"/>
      <c r="D653" s="270"/>
      <c r="E653" s="270"/>
      <c r="F653" s="270"/>
      <c r="G653" s="270"/>
      <c r="H653" s="269"/>
      <c r="I653" s="269"/>
      <c r="J653" s="269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</row>
    <row r="654" spans="1:26" ht="12.75" customHeight="1" x14ac:dyDescent="0.2">
      <c r="A654" s="269"/>
      <c r="B654" s="269"/>
      <c r="C654" s="269"/>
      <c r="D654" s="270"/>
      <c r="E654" s="270"/>
      <c r="F654" s="270"/>
      <c r="G654" s="270"/>
      <c r="H654" s="269"/>
      <c r="I654" s="269"/>
      <c r="J654" s="269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</row>
    <row r="655" spans="1:26" ht="12.75" customHeight="1" x14ac:dyDescent="0.2">
      <c r="A655" s="269"/>
      <c r="B655" s="269"/>
      <c r="C655" s="269"/>
      <c r="D655" s="270"/>
      <c r="E655" s="270"/>
      <c r="F655" s="270"/>
      <c r="G655" s="270"/>
      <c r="H655" s="269"/>
      <c r="I655" s="269"/>
      <c r="J655" s="269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</row>
    <row r="656" spans="1:26" ht="12.75" customHeight="1" x14ac:dyDescent="0.2">
      <c r="A656" s="269"/>
      <c r="B656" s="269"/>
      <c r="C656" s="269"/>
      <c r="D656" s="270"/>
      <c r="E656" s="270"/>
      <c r="F656" s="270"/>
      <c r="G656" s="270"/>
      <c r="H656" s="269"/>
      <c r="I656" s="269"/>
      <c r="J656" s="269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</row>
    <row r="657" spans="1:26" ht="12.75" customHeight="1" x14ac:dyDescent="0.2">
      <c r="A657" s="269"/>
      <c r="B657" s="269"/>
      <c r="C657" s="269"/>
      <c r="D657" s="270"/>
      <c r="E657" s="270"/>
      <c r="F657" s="270"/>
      <c r="G657" s="270"/>
      <c r="H657" s="269"/>
      <c r="I657" s="269"/>
      <c r="J657" s="269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</row>
    <row r="658" spans="1:26" ht="12.75" customHeight="1" x14ac:dyDescent="0.2">
      <c r="A658" s="269"/>
      <c r="B658" s="269"/>
      <c r="C658" s="269"/>
      <c r="D658" s="270"/>
      <c r="E658" s="270"/>
      <c r="F658" s="270"/>
      <c r="G658" s="270"/>
      <c r="H658" s="269"/>
      <c r="I658" s="269"/>
      <c r="J658" s="269"/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69"/>
      <c r="Z658" s="269"/>
    </row>
    <row r="659" spans="1:26" ht="12.75" customHeight="1" x14ac:dyDescent="0.2">
      <c r="A659" s="269"/>
      <c r="B659" s="269"/>
      <c r="C659" s="269"/>
      <c r="D659" s="270"/>
      <c r="E659" s="270"/>
      <c r="F659" s="270"/>
      <c r="G659" s="270"/>
      <c r="H659" s="269"/>
      <c r="I659" s="269"/>
      <c r="J659" s="269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</row>
    <row r="660" spans="1:26" ht="12.75" customHeight="1" x14ac:dyDescent="0.2">
      <c r="A660" s="269"/>
      <c r="B660" s="269"/>
      <c r="C660" s="269"/>
      <c r="D660" s="270"/>
      <c r="E660" s="270"/>
      <c r="F660" s="270"/>
      <c r="G660" s="270"/>
      <c r="H660" s="269"/>
      <c r="I660" s="269"/>
      <c r="J660" s="269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</row>
    <row r="661" spans="1:26" ht="12.75" customHeight="1" x14ac:dyDescent="0.2">
      <c r="A661" s="269"/>
      <c r="B661" s="269"/>
      <c r="C661" s="269"/>
      <c r="D661" s="270"/>
      <c r="E661" s="270"/>
      <c r="F661" s="270"/>
      <c r="G661" s="270"/>
      <c r="H661" s="269"/>
      <c r="I661" s="269"/>
      <c r="J661" s="269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</row>
    <row r="662" spans="1:26" ht="12.75" customHeight="1" x14ac:dyDescent="0.2">
      <c r="A662" s="269"/>
      <c r="B662" s="269"/>
      <c r="C662" s="269"/>
      <c r="D662" s="270"/>
      <c r="E662" s="270"/>
      <c r="F662" s="270"/>
      <c r="G662" s="270"/>
      <c r="H662" s="269"/>
      <c r="I662" s="269"/>
      <c r="J662" s="269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</row>
    <row r="663" spans="1:26" ht="12.75" customHeight="1" x14ac:dyDescent="0.2">
      <c r="A663" s="269"/>
      <c r="B663" s="269"/>
      <c r="C663" s="269"/>
      <c r="D663" s="270"/>
      <c r="E663" s="270"/>
      <c r="F663" s="270"/>
      <c r="G663" s="270"/>
      <c r="H663" s="269"/>
      <c r="I663" s="269"/>
      <c r="J663" s="269"/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69"/>
      <c r="Z663" s="269"/>
    </row>
    <row r="664" spans="1:26" ht="12.75" customHeight="1" x14ac:dyDescent="0.2">
      <c r="A664" s="269"/>
      <c r="B664" s="269"/>
      <c r="C664" s="269"/>
      <c r="D664" s="270"/>
      <c r="E664" s="270"/>
      <c r="F664" s="270"/>
      <c r="G664" s="270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</row>
    <row r="665" spans="1:26" ht="12.75" customHeight="1" x14ac:dyDescent="0.2">
      <c r="A665" s="269"/>
      <c r="B665" s="269"/>
      <c r="C665" s="269"/>
      <c r="D665" s="270"/>
      <c r="E665" s="270"/>
      <c r="F665" s="270"/>
      <c r="G665" s="270"/>
      <c r="H665" s="269"/>
      <c r="I665" s="269"/>
      <c r="J665" s="269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</row>
    <row r="666" spans="1:26" ht="12.75" customHeight="1" x14ac:dyDescent="0.2">
      <c r="A666" s="269"/>
      <c r="B666" s="269"/>
      <c r="C666" s="269"/>
      <c r="D666" s="270"/>
      <c r="E666" s="270"/>
      <c r="F666" s="270"/>
      <c r="G666" s="270"/>
      <c r="H666" s="269"/>
      <c r="I666" s="269"/>
      <c r="J666" s="269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</row>
    <row r="667" spans="1:26" ht="12.75" customHeight="1" x14ac:dyDescent="0.2">
      <c r="A667" s="269"/>
      <c r="B667" s="269"/>
      <c r="C667" s="269"/>
      <c r="D667" s="270"/>
      <c r="E667" s="270"/>
      <c r="F667" s="270"/>
      <c r="G667" s="270"/>
      <c r="H667" s="269"/>
      <c r="I667" s="269"/>
      <c r="J667" s="269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</row>
    <row r="668" spans="1:26" ht="12.75" customHeight="1" x14ac:dyDescent="0.2">
      <c r="A668" s="269"/>
      <c r="B668" s="269"/>
      <c r="C668" s="269"/>
      <c r="D668" s="270"/>
      <c r="E668" s="270"/>
      <c r="F668" s="270"/>
      <c r="G668" s="270"/>
      <c r="H668" s="269"/>
      <c r="I668" s="269"/>
      <c r="J668" s="269"/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69"/>
      <c r="Z668" s="269"/>
    </row>
    <row r="669" spans="1:26" ht="12.75" customHeight="1" x14ac:dyDescent="0.2">
      <c r="A669" s="269"/>
      <c r="B669" s="269"/>
      <c r="C669" s="269"/>
      <c r="D669" s="270"/>
      <c r="E669" s="270"/>
      <c r="F669" s="270"/>
      <c r="G669" s="270"/>
      <c r="H669" s="269"/>
      <c r="I669" s="269"/>
      <c r="J669" s="269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</row>
    <row r="670" spans="1:26" ht="12.75" customHeight="1" x14ac:dyDescent="0.2">
      <c r="A670" s="269"/>
      <c r="B670" s="269"/>
      <c r="C670" s="269"/>
      <c r="D670" s="270"/>
      <c r="E670" s="270"/>
      <c r="F670" s="270"/>
      <c r="G670" s="270"/>
      <c r="H670" s="269"/>
      <c r="I670" s="269"/>
      <c r="J670" s="269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</row>
    <row r="671" spans="1:26" ht="12.75" customHeight="1" x14ac:dyDescent="0.2">
      <c r="A671" s="269"/>
      <c r="B671" s="269"/>
      <c r="C671" s="269"/>
      <c r="D671" s="270"/>
      <c r="E671" s="270"/>
      <c r="F671" s="270"/>
      <c r="G671" s="270"/>
      <c r="H671" s="269"/>
      <c r="I671" s="269"/>
      <c r="J671" s="269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</row>
    <row r="672" spans="1:26" ht="12.75" customHeight="1" x14ac:dyDescent="0.2">
      <c r="A672" s="269"/>
      <c r="B672" s="269"/>
      <c r="C672" s="269"/>
      <c r="D672" s="270"/>
      <c r="E672" s="270"/>
      <c r="F672" s="270"/>
      <c r="G672" s="270"/>
      <c r="H672" s="269"/>
      <c r="I672" s="269"/>
      <c r="J672" s="269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</row>
    <row r="673" spans="1:26" ht="12.75" customHeight="1" x14ac:dyDescent="0.2">
      <c r="A673" s="269"/>
      <c r="B673" s="269"/>
      <c r="C673" s="269"/>
      <c r="D673" s="270"/>
      <c r="E673" s="270"/>
      <c r="F673" s="270"/>
      <c r="G673" s="270"/>
      <c r="H673" s="269"/>
      <c r="I673" s="269"/>
      <c r="J673" s="269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</row>
    <row r="674" spans="1:26" ht="12.75" customHeight="1" x14ac:dyDescent="0.2">
      <c r="A674" s="269"/>
      <c r="B674" s="269"/>
      <c r="C674" s="269"/>
      <c r="D674" s="270"/>
      <c r="E674" s="270"/>
      <c r="F674" s="270"/>
      <c r="G674" s="270"/>
      <c r="H674" s="269"/>
      <c r="I674" s="269"/>
      <c r="J674" s="269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</row>
    <row r="675" spans="1:26" ht="12.75" customHeight="1" x14ac:dyDescent="0.2">
      <c r="A675" s="269"/>
      <c r="B675" s="269"/>
      <c r="C675" s="269"/>
      <c r="D675" s="270"/>
      <c r="E675" s="270"/>
      <c r="F675" s="270"/>
      <c r="G675" s="270"/>
      <c r="H675" s="269"/>
      <c r="I675" s="269"/>
      <c r="J675" s="269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</row>
    <row r="676" spans="1:26" ht="12.75" customHeight="1" x14ac:dyDescent="0.2">
      <c r="A676" s="269"/>
      <c r="B676" s="269"/>
      <c r="C676" s="269"/>
      <c r="D676" s="270"/>
      <c r="E676" s="270"/>
      <c r="F676" s="270"/>
      <c r="G676" s="270"/>
      <c r="H676" s="269"/>
      <c r="I676" s="269"/>
      <c r="J676" s="269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</row>
    <row r="677" spans="1:26" ht="12.75" customHeight="1" x14ac:dyDescent="0.2">
      <c r="A677" s="269"/>
      <c r="B677" s="269"/>
      <c r="C677" s="269"/>
      <c r="D677" s="270"/>
      <c r="E677" s="270"/>
      <c r="F677" s="270"/>
      <c r="G677" s="270"/>
      <c r="H677" s="269"/>
      <c r="I677" s="269"/>
      <c r="J677" s="269"/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69"/>
      <c r="Z677" s="269"/>
    </row>
    <row r="678" spans="1:26" ht="12.75" customHeight="1" x14ac:dyDescent="0.2">
      <c r="A678" s="269"/>
      <c r="B678" s="269"/>
      <c r="C678" s="269"/>
      <c r="D678" s="270"/>
      <c r="E678" s="270"/>
      <c r="F678" s="270"/>
      <c r="G678" s="270"/>
      <c r="H678" s="269"/>
      <c r="I678" s="269"/>
      <c r="J678" s="269"/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69"/>
      <c r="Z678" s="269"/>
    </row>
    <row r="679" spans="1:26" ht="12.75" customHeight="1" x14ac:dyDescent="0.2">
      <c r="A679" s="269"/>
      <c r="B679" s="269"/>
      <c r="C679" s="269"/>
      <c r="D679" s="270"/>
      <c r="E679" s="270"/>
      <c r="F679" s="270"/>
      <c r="G679" s="270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</row>
    <row r="680" spans="1:26" ht="12.75" customHeight="1" x14ac:dyDescent="0.2">
      <c r="A680" s="269"/>
      <c r="B680" s="269"/>
      <c r="C680" s="269"/>
      <c r="D680" s="270"/>
      <c r="E680" s="270"/>
      <c r="F680" s="270"/>
      <c r="G680" s="270"/>
      <c r="H680" s="269"/>
      <c r="I680" s="269"/>
      <c r="J680" s="269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</row>
    <row r="681" spans="1:26" ht="12.75" customHeight="1" x14ac:dyDescent="0.2">
      <c r="A681" s="269"/>
      <c r="B681" s="269"/>
      <c r="C681" s="269"/>
      <c r="D681" s="270"/>
      <c r="E681" s="270"/>
      <c r="F681" s="270"/>
      <c r="G681" s="270"/>
      <c r="H681" s="269"/>
      <c r="I681" s="269"/>
      <c r="J681" s="269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</row>
    <row r="682" spans="1:26" ht="12.75" customHeight="1" x14ac:dyDescent="0.2">
      <c r="A682" s="269"/>
      <c r="B682" s="269"/>
      <c r="C682" s="269"/>
      <c r="D682" s="270"/>
      <c r="E682" s="270"/>
      <c r="F682" s="270"/>
      <c r="G682" s="270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</row>
    <row r="683" spans="1:26" ht="12.75" customHeight="1" x14ac:dyDescent="0.2">
      <c r="A683" s="269"/>
      <c r="B683" s="269"/>
      <c r="C683" s="269"/>
      <c r="D683" s="270"/>
      <c r="E683" s="270"/>
      <c r="F683" s="270"/>
      <c r="G683" s="270"/>
      <c r="H683" s="269"/>
      <c r="I683" s="269"/>
      <c r="J683" s="269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</row>
    <row r="684" spans="1:26" ht="12.75" customHeight="1" x14ac:dyDescent="0.2">
      <c r="A684" s="269"/>
      <c r="B684" s="269"/>
      <c r="C684" s="269"/>
      <c r="D684" s="270"/>
      <c r="E684" s="270"/>
      <c r="F684" s="270"/>
      <c r="G684" s="270"/>
      <c r="H684" s="269"/>
      <c r="I684" s="269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</row>
    <row r="685" spans="1:26" ht="12.75" customHeight="1" x14ac:dyDescent="0.2">
      <c r="A685" s="269"/>
      <c r="B685" s="269"/>
      <c r="C685" s="269"/>
      <c r="D685" s="270"/>
      <c r="E685" s="270"/>
      <c r="F685" s="270"/>
      <c r="G685" s="270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</row>
    <row r="686" spans="1:26" ht="12.75" customHeight="1" x14ac:dyDescent="0.2">
      <c r="A686" s="269"/>
      <c r="B686" s="269"/>
      <c r="C686" s="269"/>
      <c r="D686" s="270"/>
      <c r="E686" s="270"/>
      <c r="F686" s="270"/>
      <c r="G686" s="270"/>
      <c r="H686" s="269"/>
      <c r="I686" s="269"/>
      <c r="J686" s="269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</row>
    <row r="687" spans="1:26" ht="12.75" customHeight="1" x14ac:dyDescent="0.2">
      <c r="A687" s="269"/>
      <c r="B687" s="269"/>
      <c r="C687" s="269"/>
      <c r="D687" s="270"/>
      <c r="E687" s="270"/>
      <c r="F687" s="270"/>
      <c r="G687" s="270"/>
      <c r="H687" s="269"/>
      <c r="I687" s="269"/>
      <c r="J687" s="269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</row>
    <row r="688" spans="1:26" ht="12.75" customHeight="1" x14ac:dyDescent="0.2">
      <c r="A688" s="269"/>
      <c r="B688" s="269"/>
      <c r="C688" s="269"/>
      <c r="D688" s="270"/>
      <c r="E688" s="270"/>
      <c r="F688" s="270"/>
      <c r="G688" s="270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</row>
    <row r="689" spans="1:26" ht="12.75" customHeight="1" x14ac:dyDescent="0.2">
      <c r="A689" s="269"/>
      <c r="B689" s="269"/>
      <c r="C689" s="269"/>
      <c r="D689" s="270"/>
      <c r="E689" s="270"/>
      <c r="F689" s="270"/>
      <c r="G689" s="270"/>
      <c r="H689" s="269"/>
      <c r="I689" s="269"/>
      <c r="J689" s="269"/>
      <c r="K689" s="269"/>
      <c r="L689" s="269"/>
      <c r="M689" s="269"/>
      <c r="N689" s="269"/>
      <c r="O689" s="269"/>
      <c r="P689" s="269"/>
      <c r="Q689" s="269"/>
      <c r="R689" s="269"/>
      <c r="S689" s="269"/>
      <c r="T689" s="269"/>
      <c r="U689" s="269"/>
      <c r="V689" s="269"/>
      <c r="W689" s="269"/>
      <c r="X689" s="269"/>
      <c r="Y689" s="269"/>
      <c r="Z689" s="269"/>
    </row>
    <row r="690" spans="1:26" ht="12.75" customHeight="1" x14ac:dyDescent="0.2">
      <c r="A690" s="269"/>
      <c r="B690" s="269"/>
      <c r="C690" s="269"/>
      <c r="D690" s="270"/>
      <c r="E690" s="270"/>
      <c r="F690" s="270"/>
      <c r="G690" s="270"/>
      <c r="H690" s="269"/>
      <c r="I690" s="269"/>
      <c r="J690" s="269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</row>
    <row r="691" spans="1:26" ht="12.75" customHeight="1" x14ac:dyDescent="0.2">
      <c r="A691" s="269"/>
      <c r="B691" s="269"/>
      <c r="C691" s="269"/>
      <c r="D691" s="270"/>
      <c r="E691" s="270"/>
      <c r="F691" s="270"/>
      <c r="G691" s="270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</row>
    <row r="692" spans="1:26" ht="12.75" customHeight="1" x14ac:dyDescent="0.2">
      <c r="A692" s="269"/>
      <c r="B692" s="269"/>
      <c r="C692" s="269"/>
      <c r="D692" s="270"/>
      <c r="E692" s="270"/>
      <c r="F692" s="270"/>
      <c r="G692" s="270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</row>
    <row r="693" spans="1:26" ht="12.75" customHeight="1" x14ac:dyDescent="0.2">
      <c r="A693" s="269"/>
      <c r="B693" s="269"/>
      <c r="C693" s="269"/>
      <c r="D693" s="270"/>
      <c r="E693" s="270"/>
      <c r="F693" s="270"/>
      <c r="G693" s="270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</row>
    <row r="694" spans="1:26" ht="12.75" customHeight="1" x14ac:dyDescent="0.2">
      <c r="A694" s="269"/>
      <c r="B694" s="269"/>
      <c r="C694" s="269"/>
      <c r="D694" s="270"/>
      <c r="E694" s="270"/>
      <c r="F694" s="270"/>
      <c r="G694" s="270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</row>
    <row r="695" spans="1:26" ht="12.75" customHeight="1" x14ac:dyDescent="0.2">
      <c r="A695" s="269"/>
      <c r="B695" s="269"/>
      <c r="C695" s="269"/>
      <c r="D695" s="270"/>
      <c r="E695" s="270"/>
      <c r="F695" s="270"/>
      <c r="G695" s="270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</row>
    <row r="696" spans="1:26" ht="12.75" customHeight="1" x14ac:dyDescent="0.2">
      <c r="A696" s="269"/>
      <c r="B696" s="269"/>
      <c r="C696" s="269"/>
      <c r="D696" s="270"/>
      <c r="E696" s="270"/>
      <c r="F696" s="270"/>
      <c r="G696" s="270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</row>
    <row r="697" spans="1:26" ht="12.75" customHeight="1" x14ac:dyDescent="0.2">
      <c r="A697" s="269"/>
      <c r="B697" s="269"/>
      <c r="C697" s="269"/>
      <c r="D697" s="270"/>
      <c r="E697" s="270"/>
      <c r="F697" s="270"/>
      <c r="G697" s="270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</row>
    <row r="698" spans="1:26" ht="12.75" customHeight="1" x14ac:dyDescent="0.2">
      <c r="A698" s="269"/>
      <c r="B698" s="269"/>
      <c r="C698" s="269"/>
      <c r="D698" s="270"/>
      <c r="E698" s="270"/>
      <c r="F698" s="270"/>
      <c r="G698" s="270"/>
      <c r="H698" s="269"/>
      <c r="I698" s="269"/>
      <c r="J698" s="269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</row>
    <row r="699" spans="1:26" ht="12.75" customHeight="1" x14ac:dyDescent="0.2">
      <c r="A699" s="269"/>
      <c r="B699" s="269"/>
      <c r="C699" s="269"/>
      <c r="D699" s="270"/>
      <c r="E699" s="270"/>
      <c r="F699" s="270"/>
      <c r="G699" s="270"/>
      <c r="H699" s="269"/>
      <c r="I699" s="269"/>
      <c r="J699" s="269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</row>
    <row r="700" spans="1:26" ht="12.75" customHeight="1" x14ac:dyDescent="0.2">
      <c r="A700" s="269"/>
      <c r="B700" s="269"/>
      <c r="C700" s="269"/>
      <c r="D700" s="270"/>
      <c r="E700" s="270"/>
      <c r="F700" s="270"/>
      <c r="G700" s="270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</row>
    <row r="701" spans="1:26" ht="12.75" customHeight="1" x14ac:dyDescent="0.2">
      <c r="A701" s="269"/>
      <c r="B701" s="269"/>
      <c r="C701" s="269"/>
      <c r="D701" s="270"/>
      <c r="E701" s="270"/>
      <c r="F701" s="270"/>
      <c r="G701" s="270"/>
      <c r="H701" s="269"/>
      <c r="I701" s="269"/>
      <c r="J701" s="269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</row>
    <row r="702" spans="1:26" ht="12.75" customHeight="1" x14ac:dyDescent="0.2">
      <c r="A702" s="269"/>
      <c r="B702" s="269"/>
      <c r="C702" s="269"/>
      <c r="D702" s="270"/>
      <c r="E702" s="270"/>
      <c r="F702" s="270"/>
      <c r="G702" s="270"/>
      <c r="H702" s="269"/>
      <c r="I702" s="269"/>
      <c r="J702" s="269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</row>
    <row r="703" spans="1:26" ht="12.75" customHeight="1" x14ac:dyDescent="0.2">
      <c r="A703" s="269"/>
      <c r="B703" s="269"/>
      <c r="C703" s="269"/>
      <c r="D703" s="270"/>
      <c r="E703" s="270"/>
      <c r="F703" s="270"/>
      <c r="G703" s="270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69"/>
      <c r="Z703" s="269"/>
    </row>
    <row r="704" spans="1:26" ht="12.75" customHeight="1" x14ac:dyDescent="0.2">
      <c r="A704" s="269"/>
      <c r="B704" s="269"/>
      <c r="C704" s="269"/>
      <c r="D704" s="270"/>
      <c r="E704" s="270"/>
      <c r="F704" s="270"/>
      <c r="G704" s="270"/>
      <c r="H704" s="269"/>
      <c r="I704" s="269"/>
      <c r="J704" s="269"/>
      <c r="K704" s="269"/>
      <c r="L704" s="269"/>
      <c r="M704" s="269"/>
      <c r="N704" s="269"/>
      <c r="O704" s="269"/>
      <c r="P704" s="269"/>
      <c r="Q704" s="269"/>
      <c r="R704" s="269"/>
      <c r="S704" s="269"/>
      <c r="T704" s="269"/>
      <c r="U704" s="269"/>
      <c r="V704" s="269"/>
      <c r="W704" s="269"/>
      <c r="X704" s="269"/>
      <c r="Y704" s="269"/>
      <c r="Z704" s="269"/>
    </row>
    <row r="705" spans="1:26" ht="12.75" customHeight="1" x14ac:dyDescent="0.2">
      <c r="A705" s="269"/>
      <c r="B705" s="269"/>
      <c r="C705" s="269"/>
      <c r="D705" s="270"/>
      <c r="E705" s="270"/>
      <c r="F705" s="270"/>
      <c r="G705" s="270"/>
      <c r="H705" s="269"/>
      <c r="I705" s="269"/>
      <c r="J705" s="269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</row>
    <row r="706" spans="1:26" ht="12.75" customHeight="1" x14ac:dyDescent="0.2">
      <c r="A706" s="269"/>
      <c r="B706" s="269"/>
      <c r="C706" s="269"/>
      <c r="D706" s="270"/>
      <c r="E706" s="270"/>
      <c r="F706" s="270"/>
      <c r="G706" s="270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</row>
    <row r="707" spans="1:26" ht="12.75" customHeight="1" x14ac:dyDescent="0.2">
      <c r="A707" s="269"/>
      <c r="B707" s="269"/>
      <c r="C707" s="269"/>
      <c r="D707" s="270"/>
      <c r="E707" s="270"/>
      <c r="F707" s="270"/>
      <c r="G707" s="270"/>
      <c r="H707" s="269"/>
      <c r="I707" s="269"/>
      <c r="J707" s="269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</row>
    <row r="708" spans="1:26" ht="12.75" customHeight="1" x14ac:dyDescent="0.2">
      <c r="A708" s="269"/>
      <c r="B708" s="269"/>
      <c r="C708" s="269"/>
      <c r="D708" s="270"/>
      <c r="E708" s="270"/>
      <c r="F708" s="270"/>
      <c r="G708" s="270"/>
      <c r="H708" s="269"/>
      <c r="I708" s="269"/>
      <c r="J708" s="269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</row>
    <row r="709" spans="1:26" ht="12.75" customHeight="1" x14ac:dyDescent="0.2">
      <c r="A709" s="269"/>
      <c r="B709" s="269"/>
      <c r="C709" s="269"/>
      <c r="D709" s="270"/>
      <c r="E709" s="270"/>
      <c r="F709" s="270"/>
      <c r="G709" s="270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</row>
    <row r="710" spans="1:26" ht="12.75" customHeight="1" x14ac:dyDescent="0.2">
      <c r="A710" s="269"/>
      <c r="B710" s="269"/>
      <c r="C710" s="269"/>
      <c r="D710" s="270"/>
      <c r="E710" s="270"/>
      <c r="F710" s="270"/>
      <c r="G710" s="270"/>
      <c r="H710" s="269"/>
      <c r="I710" s="269"/>
      <c r="J710" s="269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</row>
    <row r="711" spans="1:26" ht="12.75" customHeight="1" x14ac:dyDescent="0.2">
      <c r="A711" s="269"/>
      <c r="B711" s="269"/>
      <c r="C711" s="269"/>
      <c r="D711" s="270"/>
      <c r="E711" s="270"/>
      <c r="F711" s="270"/>
      <c r="G711" s="270"/>
      <c r="H711" s="269"/>
      <c r="I711" s="269"/>
      <c r="J711" s="269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</row>
    <row r="712" spans="1:26" ht="12.75" customHeight="1" x14ac:dyDescent="0.2">
      <c r="A712" s="269"/>
      <c r="B712" s="269"/>
      <c r="C712" s="269"/>
      <c r="D712" s="270"/>
      <c r="E712" s="270"/>
      <c r="F712" s="270"/>
      <c r="G712" s="270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</row>
    <row r="713" spans="1:26" ht="12.75" customHeight="1" x14ac:dyDescent="0.2">
      <c r="A713" s="269"/>
      <c r="B713" s="269"/>
      <c r="C713" s="269"/>
      <c r="D713" s="270"/>
      <c r="E713" s="270"/>
      <c r="F713" s="270"/>
      <c r="G713" s="270"/>
      <c r="H713" s="269"/>
      <c r="I713" s="269"/>
      <c r="J713" s="269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</row>
    <row r="714" spans="1:26" ht="12.75" customHeight="1" x14ac:dyDescent="0.2">
      <c r="A714" s="269"/>
      <c r="B714" s="269"/>
      <c r="C714" s="269"/>
      <c r="D714" s="270"/>
      <c r="E714" s="270"/>
      <c r="F714" s="270"/>
      <c r="G714" s="270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</row>
    <row r="715" spans="1:26" ht="12.75" customHeight="1" x14ac:dyDescent="0.2">
      <c r="A715" s="269"/>
      <c r="B715" s="269"/>
      <c r="C715" s="269"/>
      <c r="D715" s="270"/>
      <c r="E715" s="270"/>
      <c r="F715" s="270"/>
      <c r="G715" s="270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</row>
    <row r="716" spans="1:26" ht="12.75" customHeight="1" x14ac:dyDescent="0.2">
      <c r="A716" s="269"/>
      <c r="B716" s="269"/>
      <c r="C716" s="269"/>
      <c r="D716" s="270"/>
      <c r="E716" s="270"/>
      <c r="F716" s="270"/>
      <c r="G716" s="270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</row>
    <row r="717" spans="1:26" ht="12.75" customHeight="1" x14ac:dyDescent="0.2">
      <c r="A717" s="269"/>
      <c r="B717" s="269"/>
      <c r="C717" s="269"/>
      <c r="D717" s="270"/>
      <c r="E717" s="270"/>
      <c r="F717" s="270"/>
      <c r="G717" s="270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</row>
    <row r="718" spans="1:26" ht="12.75" customHeight="1" x14ac:dyDescent="0.2">
      <c r="A718" s="269"/>
      <c r="B718" s="269"/>
      <c r="C718" s="269"/>
      <c r="D718" s="270"/>
      <c r="E718" s="270"/>
      <c r="F718" s="270"/>
      <c r="G718" s="270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</row>
    <row r="719" spans="1:26" ht="12.75" customHeight="1" x14ac:dyDescent="0.2">
      <c r="A719" s="269"/>
      <c r="B719" s="269"/>
      <c r="C719" s="269"/>
      <c r="D719" s="270"/>
      <c r="E719" s="270"/>
      <c r="F719" s="270"/>
      <c r="G719" s="270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</row>
    <row r="720" spans="1:26" ht="12.75" customHeight="1" x14ac:dyDescent="0.2">
      <c r="A720" s="269"/>
      <c r="B720" s="269"/>
      <c r="C720" s="269"/>
      <c r="D720" s="270"/>
      <c r="E720" s="270"/>
      <c r="F720" s="270"/>
      <c r="G720" s="270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</row>
    <row r="721" spans="1:26" ht="12.75" customHeight="1" x14ac:dyDescent="0.2">
      <c r="A721" s="269"/>
      <c r="B721" s="269"/>
      <c r="C721" s="269"/>
      <c r="D721" s="270"/>
      <c r="E721" s="270"/>
      <c r="F721" s="270"/>
      <c r="G721" s="270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</row>
    <row r="722" spans="1:26" ht="12.75" customHeight="1" x14ac:dyDescent="0.2">
      <c r="A722" s="269"/>
      <c r="B722" s="269"/>
      <c r="C722" s="269"/>
      <c r="D722" s="270"/>
      <c r="E722" s="270"/>
      <c r="F722" s="270"/>
      <c r="G722" s="270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</row>
    <row r="723" spans="1:26" ht="12.75" customHeight="1" x14ac:dyDescent="0.2">
      <c r="A723" s="269"/>
      <c r="B723" s="269"/>
      <c r="C723" s="269"/>
      <c r="D723" s="270"/>
      <c r="E723" s="270"/>
      <c r="F723" s="270"/>
      <c r="G723" s="270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</row>
    <row r="724" spans="1:26" ht="12.75" customHeight="1" x14ac:dyDescent="0.2">
      <c r="A724" s="269"/>
      <c r="B724" s="269"/>
      <c r="C724" s="269"/>
      <c r="D724" s="270"/>
      <c r="E724" s="270"/>
      <c r="F724" s="270"/>
      <c r="G724" s="270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</row>
    <row r="725" spans="1:26" ht="12.75" customHeight="1" x14ac:dyDescent="0.2">
      <c r="A725" s="269"/>
      <c r="B725" s="269"/>
      <c r="C725" s="269"/>
      <c r="D725" s="270"/>
      <c r="E725" s="270"/>
      <c r="F725" s="270"/>
      <c r="G725" s="270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</row>
    <row r="726" spans="1:26" ht="12.75" customHeight="1" x14ac:dyDescent="0.2">
      <c r="A726" s="269"/>
      <c r="B726" s="269"/>
      <c r="C726" s="269"/>
      <c r="D726" s="270"/>
      <c r="E726" s="270"/>
      <c r="F726" s="270"/>
      <c r="G726" s="270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</row>
    <row r="727" spans="1:26" ht="12.75" customHeight="1" x14ac:dyDescent="0.2">
      <c r="A727" s="269"/>
      <c r="B727" s="269"/>
      <c r="C727" s="269"/>
      <c r="D727" s="270"/>
      <c r="E727" s="270"/>
      <c r="F727" s="270"/>
      <c r="G727" s="270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</row>
    <row r="728" spans="1:26" ht="12.75" customHeight="1" x14ac:dyDescent="0.2">
      <c r="A728" s="269"/>
      <c r="B728" s="269"/>
      <c r="C728" s="269"/>
      <c r="D728" s="270"/>
      <c r="E728" s="270"/>
      <c r="F728" s="270"/>
      <c r="G728" s="270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</row>
    <row r="729" spans="1:26" ht="12.75" customHeight="1" x14ac:dyDescent="0.2">
      <c r="A729" s="269"/>
      <c r="B729" s="269"/>
      <c r="C729" s="269"/>
      <c r="D729" s="270"/>
      <c r="E729" s="270"/>
      <c r="F729" s="270"/>
      <c r="G729" s="270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</row>
    <row r="730" spans="1:26" ht="12.75" customHeight="1" x14ac:dyDescent="0.2">
      <c r="A730" s="269"/>
      <c r="B730" s="269"/>
      <c r="C730" s="269"/>
      <c r="D730" s="270"/>
      <c r="E730" s="270"/>
      <c r="F730" s="270"/>
      <c r="G730" s="270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</row>
    <row r="731" spans="1:26" ht="12.75" customHeight="1" x14ac:dyDescent="0.2">
      <c r="A731" s="269"/>
      <c r="B731" s="269"/>
      <c r="C731" s="269"/>
      <c r="D731" s="270"/>
      <c r="E731" s="270"/>
      <c r="F731" s="270"/>
      <c r="G731" s="270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</row>
    <row r="732" spans="1:26" ht="12.75" customHeight="1" x14ac:dyDescent="0.2">
      <c r="A732" s="269"/>
      <c r="B732" s="269"/>
      <c r="C732" s="269"/>
      <c r="D732" s="270"/>
      <c r="E732" s="270"/>
      <c r="F732" s="270"/>
      <c r="G732" s="270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</row>
    <row r="733" spans="1:26" ht="12.75" customHeight="1" x14ac:dyDescent="0.2">
      <c r="A733" s="269"/>
      <c r="B733" s="269"/>
      <c r="C733" s="269"/>
      <c r="D733" s="270"/>
      <c r="E733" s="270"/>
      <c r="F733" s="270"/>
      <c r="G733" s="270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</row>
    <row r="734" spans="1:26" ht="12.75" customHeight="1" x14ac:dyDescent="0.2">
      <c r="A734" s="269"/>
      <c r="B734" s="269"/>
      <c r="C734" s="269"/>
      <c r="D734" s="270"/>
      <c r="E734" s="270"/>
      <c r="F734" s="270"/>
      <c r="G734" s="270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</row>
    <row r="735" spans="1:26" ht="12.75" customHeight="1" x14ac:dyDescent="0.2">
      <c r="A735" s="269"/>
      <c r="B735" s="269"/>
      <c r="C735" s="269"/>
      <c r="D735" s="270"/>
      <c r="E735" s="270"/>
      <c r="F735" s="270"/>
      <c r="G735" s="270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</row>
    <row r="736" spans="1:26" ht="12.75" customHeight="1" x14ac:dyDescent="0.2">
      <c r="A736" s="269"/>
      <c r="B736" s="269"/>
      <c r="C736" s="269"/>
      <c r="D736" s="270"/>
      <c r="E736" s="270"/>
      <c r="F736" s="270"/>
      <c r="G736" s="270"/>
      <c r="H736" s="269"/>
      <c r="I736" s="269"/>
      <c r="J736" s="269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</row>
    <row r="737" spans="1:26" ht="12.75" customHeight="1" x14ac:dyDescent="0.2">
      <c r="A737" s="269"/>
      <c r="B737" s="269"/>
      <c r="C737" s="269"/>
      <c r="D737" s="270"/>
      <c r="E737" s="270"/>
      <c r="F737" s="270"/>
      <c r="G737" s="270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</row>
    <row r="738" spans="1:26" ht="12.75" customHeight="1" x14ac:dyDescent="0.2">
      <c r="A738" s="269"/>
      <c r="B738" s="269"/>
      <c r="C738" s="269"/>
      <c r="D738" s="270"/>
      <c r="E738" s="270"/>
      <c r="F738" s="270"/>
      <c r="G738" s="270"/>
      <c r="H738" s="269"/>
      <c r="I738" s="269"/>
      <c r="J738" s="269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</row>
    <row r="739" spans="1:26" ht="12.75" customHeight="1" x14ac:dyDescent="0.2">
      <c r="A739" s="269"/>
      <c r="B739" s="269"/>
      <c r="C739" s="269"/>
      <c r="D739" s="270"/>
      <c r="E739" s="270"/>
      <c r="F739" s="270"/>
      <c r="G739" s="270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</row>
    <row r="740" spans="1:26" ht="12.75" customHeight="1" x14ac:dyDescent="0.2">
      <c r="A740" s="269"/>
      <c r="B740" s="269"/>
      <c r="C740" s="269"/>
      <c r="D740" s="270"/>
      <c r="E740" s="270"/>
      <c r="F740" s="270"/>
      <c r="G740" s="270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</row>
    <row r="741" spans="1:26" ht="12.75" customHeight="1" x14ac:dyDescent="0.2">
      <c r="A741" s="269"/>
      <c r="B741" s="269"/>
      <c r="C741" s="269"/>
      <c r="D741" s="270"/>
      <c r="E741" s="270"/>
      <c r="F741" s="270"/>
      <c r="G741" s="270"/>
      <c r="H741" s="269"/>
      <c r="I741" s="269"/>
      <c r="J741" s="269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</row>
    <row r="742" spans="1:26" ht="12.75" customHeight="1" x14ac:dyDescent="0.2">
      <c r="A742" s="269"/>
      <c r="B742" s="269"/>
      <c r="C742" s="269"/>
      <c r="D742" s="270"/>
      <c r="E742" s="270"/>
      <c r="F742" s="270"/>
      <c r="G742" s="270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</row>
    <row r="743" spans="1:26" ht="12.75" customHeight="1" x14ac:dyDescent="0.2">
      <c r="A743" s="269"/>
      <c r="B743" s="269"/>
      <c r="C743" s="269"/>
      <c r="D743" s="270"/>
      <c r="E743" s="270"/>
      <c r="F743" s="270"/>
      <c r="G743" s="270"/>
      <c r="H743" s="269"/>
      <c r="I743" s="269"/>
      <c r="J743" s="269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</row>
    <row r="744" spans="1:26" ht="12.75" customHeight="1" x14ac:dyDescent="0.2">
      <c r="A744" s="269"/>
      <c r="B744" s="269"/>
      <c r="C744" s="269"/>
      <c r="D744" s="270"/>
      <c r="E744" s="270"/>
      <c r="F744" s="270"/>
      <c r="G744" s="270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</row>
    <row r="745" spans="1:26" ht="12.75" customHeight="1" x14ac:dyDescent="0.2">
      <c r="A745" s="269"/>
      <c r="B745" s="269"/>
      <c r="C745" s="269"/>
      <c r="D745" s="270"/>
      <c r="E745" s="270"/>
      <c r="F745" s="270"/>
      <c r="G745" s="270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</row>
    <row r="746" spans="1:26" ht="12.75" customHeight="1" x14ac:dyDescent="0.2">
      <c r="A746" s="269"/>
      <c r="B746" s="269"/>
      <c r="C746" s="269"/>
      <c r="D746" s="270"/>
      <c r="E746" s="270"/>
      <c r="F746" s="270"/>
      <c r="G746" s="270"/>
      <c r="H746" s="269"/>
      <c r="I746" s="269"/>
      <c r="J746" s="269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</row>
    <row r="747" spans="1:26" ht="12.75" customHeight="1" x14ac:dyDescent="0.2">
      <c r="A747" s="269"/>
      <c r="B747" s="269"/>
      <c r="C747" s="269"/>
      <c r="D747" s="270"/>
      <c r="E747" s="270"/>
      <c r="F747" s="270"/>
      <c r="G747" s="270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</row>
    <row r="748" spans="1:26" ht="12.75" customHeight="1" x14ac:dyDescent="0.2">
      <c r="A748" s="269"/>
      <c r="B748" s="269"/>
      <c r="C748" s="269"/>
      <c r="D748" s="270"/>
      <c r="E748" s="270"/>
      <c r="F748" s="270"/>
      <c r="G748" s="270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</row>
    <row r="749" spans="1:26" ht="12.75" customHeight="1" x14ac:dyDescent="0.2">
      <c r="A749" s="269"/>
      <c r="B749" s="269"/>
      <c r="C749" s="269"/>
      <c r="D749" s="270"/>
      <c r="E749" s="270"/>
      <c r="F749" s="270"/>
      <c r="G749" s="270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</row>
    <row r="750" spans="1:26" ht="12.75" customHeight="1" x14ac:dyDescent="0.2">
      <c r="A750" s="269"/>
      <c r="B750" s="269"/>
      <c r="C750" s="269"/>
      <c r="D750" s="270"/>
      <c r="E750" s="270"/>
      <c r="F750" s="270"/>
      <c r="G750" s="270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</row>
    <row r="751" spans="1:26" ht="12.75" customHeight="1" x14ac:dyDescent="0.2">
      <c r="A751" s="269"/>
      <c r="B751" s="269"/>
      <c r="C751" s="269"/>
      <c r="D751" s="270"/>
      <c r="E751" s="270"/>
      <c r="F751" s="270"/>
      <c r="G751" s="270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</row>
    <row r="752" spans="1:26" ht="12.75" customHeight="1" x14ac:dyDescent="0.2">
      <c r="A752" s="269"/>
      <c r="B752" s="269"/>
      <c r="C752" s="269"/>
      <c r="D752" s="270"/>
      <c r="E752" s="270"/>
      <c r="F752" s="270"/>
      <c r="G752" s="270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</row>
    <row r="753" spans="1:26" ht="12.75" customHeight="1" x14ac:dyDescent="0.2">
      <c r="A753" s="269"/>
      <c r="B753" s="269"/>
      <c r="C753" s="269"/>
      <c r="D753" s="270"/>
      <c r="E753" s="270"/>
      <c r="F753" s="270"/>
      <c r="G753" s="270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</row>
    <row r="754" spans="1:26" ht="12.75" customHeight="1" x14ac:dyDescent="0.2">
      <c r="A754" s="269"/>
      <c r="B754" s="269"/>
      <c r="C754" s="269"/>
      <c r="D754" s="270"/>
      <c r="E754" s="270"/>
      <c r="F754" s="270"/>
      <c r="G754" s="270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</row>
    <row r="755" spans="1:26" ht="12.75" customHeight="1" x14ac:dyDescent="0.2">
      <c r="A755" s="269"/>
      <c r="B755" s="269"/>
      <c r="C755" s="269"/>
      <c r="D755" s="270"/>
      <c r="E755" s="270"/>
      <c r="F755" s="270"/>
      <c r="G755" s="270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</row>
    <row r="756" spans="1:26" ht="12.75" customHeight="1" x14ac:dyDescent="0.2">
      <c r="A756" s="269"/>
      <c r="B756" s="269"/>
      <c r="C756" s="269"/>
      <c r="D756" s="270"/>
      <c r="E756" s="270"/>
      <c r="F756" s="270"/>
      <c r="G756" s="270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</row>
    <row r="757" spans="1:26" ht="12.75" customHeight="1" x14ac:dyDescent="0.2">
      <c r="A757" s="269"/>
      <c r="B757" s="269"/>
      <c r="C757" s="269"/>
      <c r="D757" s="270"/>
      <c r="E757" s="270"/>
      <c r="F757" s="270"/>
      <c r="G757" s="270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</row>
    <row r="758" spans="1:26" ht="12.75" customHeight="1" x14ac:dyDescent="0.2">
      <c r="A758" s="269"/>
      <c r="B758" s="269"/>
      <c r="C758" s="269"/>
      <c r="D758" s="270"/>
      <c r="E758" s="270"/>
      <c r="F758" s="270"/>
      <c r="G758" s="270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</row>
    <row r="759" spans="1:26" ht="12.75" customHeight="1" x14ac:dyDescent="0.2">
      <c r="A759" s="269"/>
      <c r="B759" s="269"/>
      <c r="C759" s="269"/>
      <c r="D759" s="270"/>
      <c r="E759" s="270"/>
      <c r="F759" s="270"/>
      <c r="G759" s="270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</row>
    <row r="760" spans="1:26" ht="12.75" customHeight="1" x14ac:dyDescent="0.2">
      <c r="A760" s="269"/>
      <c r="B760" s="269"/>
      <c r="C760" s="269"/>
      <c r="D760" s="270"/>
      <c r="E760" s="270"/>
      <c r="F760" s="270"/>
      <c r="G760" s="270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</row>
    <row r="761" spans="1:26" ht="12.75" customHeight="1" x14ac:dyDescent="0.2">
      <c r="A761" s="269"/>
      <c r="B761" s="269"/>
      <c r="C761" s="269"/>
      <c r="D761" s="270"/>
      <c r="E761" s="270"/>
      <c r="F761" s="270"/>
      <c r="G761" s="270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</row>
    <row r="762" spans="1:26" ht="12.75" customHeight="1" x14ac:dyDescent="0.2">
      <c r="A762" s="269"/>
      <c r="B762" s="269"/>
      <c r="C762" s="269"/>
      <c r="D762" s="270"/>
      <c r="E762" s="270"/>
      <c r="F762" s="270"/>
      <c r="G762" s="270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</row>
    <row r="763" spans="1:26" ht="12.75" customHeight="1" x14ac:dyDescent="0.2">
      <c r="A763" s="269"/>
      <c r="B763" s="269"/>
      <c r="C763" s="269"/>
      <c r="D763" s="270"/>
      <c r="E763" s="270"/>
      <c r="F763" s="270"/>
      <c r="G763" s="270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</row>
    <row r="764" spans="1:26" ht="12.75" customHeight="1" x14ac:dyDescent="0.2">
      <c r="A764" s="269"/>
      <c r="B764" s="269"/>
      <c r="C764" s="269"/>
      <c r="D764" s="270"/>
      <c r="E764" s="270"/>
      <c r="F764" s="270"/>
      <c r="G764" s="270"/>
      <c r="H764" s="269"/>
      <c r="I764" s="269"/>
      <c r="J764" s="269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</row>
    <row r="765" spans="1:26" ht="12.75" customHeight="1" x14ac:dyDescent="0.2">
      <c r="A765" s="269"/>
      <c r="B765" s="269"/>
      <c r="C765" s="269"/>
      <c r="D765" s="270"/>
      <c r="E765" s="270"/>
      <c r="F765" s="270"/>
      <c r="G765" s="270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</row>
    <row r="766" spans="1:26" ht="12.75" customHeight="1" x14ac:dyDescent="0.2">
      <c r="A766" s="269"/>
      <c r="B766" s="269"/>
      <c r="C766" s="269"/>
      <c r="D766" s="270"/>
      <c r="E766" s="270"/>
      <c r="F766" s="270"/>
      <c r="G766" s="270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</row>
    <row r="767" spans="1:26" ht="12.75" customHeight="1" x14ac:dyDescent="0.2">
      <c r="A767" s="269"/>
      <c r="B767" s="269"/>
      <c r="C767" s="269"/>
      <c r="D767" s="270"/>
      <c r="E767" s="270"/>
      <c r="F767" s="270"/>
      <c r="G767" s="270"/>
      <c r="H767" s="269"/>
      <c r="I767" s="269"/>
      <c r="J767" s="269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</row>
    <row r="768" spans="1:26" ht="12.75" customHeight="1" x14ac:dyDescent="0.2">
      <c r="A768" s="269"/>
      <c r="B768" s="269"/>
      <c r="C768" s="269"/>
      <c r="D768" s="270"/>
      <c r="E768" s="270"/>
      <c r="F768" s="270"/>
      <c r="G768" s="270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</row>
    <row r="769" spans="1:26" ht="12.75" customHeight="1" x14ac:dyDescent="0.2">
      <c r="A769" s="269"/>
      <c r="B769" s="269"/>
      <c r="C769" s="269"/>
      <c r="D769" s="270"/>
      <c r="E769" s="270"/>
      <c r="F769" s="270"/>
      <c r="G769" s="270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</row>
    <row r="770" spans="1:26" ht="12.75" customHeight="1" x14ac:dyDescent="0.2">
      <c r="A770" s="269"/>
      <c r="B770" s="269"/>
      <c r="C770" s="269"/>
      <c r="D770" s="270"/>
      <c r="E770" s="270"/>
      <c r="F770" s="270"/>
      <c r="G770" s="270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</row>
    <row r="771" spans="1:26" ht="12.75" customHeight="1" x14ac:dyDescent="0.2">
      <c r="A771" s="269"/>
      <c r="B771" s="269"/>
      <c r="C771" s="269"/>
      <c r="D771" s="270"/>
      <c r="E771" s="270"/>
      <c r="F771" s="270"/>
      <c r="G771" s="270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</row>
    <row r="772" spans="1:26" ht="12.75" customHeight="1" x14ac:dyDescent="0.2">
      <c r="A772" s="269"/>
      <c r="B772" s="269"/>
      <c r="C772" s="269"/>
      <c r="D772" s="270"/>
      <c r="E772" s="270"/>
      <c r="F772" s="270"/>
      <c r="G772" s="270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</row>
    <row r="773" spans="1:26" ht="12.75" customHeight="1" x14ac:dyDescent="0.2">
      <c r="A773" s="269"/>
      <c r="B773" s="269"/>
      <c r="C773" s="269"/>
      <c r="D773" s="270"/>
      <c r="E773" s="270"/>
      <c r="F773" s="270"/>
      <c r="G773" s="270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</row>
    <row r="774" spans="1:26" ht="12.75" customHeight="1" x14ac:dyDescent="0.2">
      <c r="A774" s="269"/>
      <c r="B774" s="269"/>
      <c r="C774" s="269"/>
      <c r="D774" s="270"/>
      <c r="E774" s="270"/>
      <c r="F774" s="270"/>
      <c r="G774" s="270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</row>
    <row r="775" spans="1:26" ht="12.75" customHeight="1" x14ac:dyDescent="0.2">
      <c r="A775" s="269"/>
      <c r="B775" s="269"/>
      <c r="C775" s="269"/>
      <c r="D775" s="270"/>
      <c r="E775" s="270"/>
      <c r="F775" s="270"/>
      <c r="G775" s="270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</row>
    <row r="776" spans="1:26" ht="12.75" customHeight="1" x14ac:dyDescent="0.2">
      <c r="A776" s="269"/>
      <c r="B776" s="269"/>
      <c r="C776" s="269"/>
      <c r="D776" s="270"/>
      <c r="E776" s="270"/>
      <c r="F776" s="270"/>
      <c r="G776" s="270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</row>
    <row r="777" spans="1:26" ht="12.75" customHeight="1" x14ac:dyDescent="0.2">
      <c r="A777" s="269"/>
      <c r="B777" s="269"/>
      <c r="C777" s="269"/>
      <c r="D777" s="270"/>
      <c r="E777" s="270"/>
      <c r="F777" s="270"/>
      <c r="G777" s="270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</row>
    <row r="778" spans="1:26" ht="12.75" customHeight="1" x14ac:dyDescent="0.2">
      <c r="A778" s="269"/>
      <c r="B778" s="269"/>
      <c r="C778" s="269"/>
      <c r="D778" s="270"/>
      <c r="E778" s="270"/>
      <c r="F778" s="270"/>
      <c r="G778" s="270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</row>
    <row r="779" spans="1:26" ht="12.75" customHeight="1" x14ac:dyDescent="0.2">
      <c r="A779" s="269"/>
      <c r="B779" s="269"/>
      <c r="C779" s="269"/>
      <c r="D779" s="270"/>
      <c r="E779" s="270"/>
      <c r="F779" s="270"/>
      <c r="G779" s="270"/>
      <c r="H779" s="269"/>
      <c r="I779" s="269"/>
      <c r="J779" s="269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</row>
    <row r="780" spans="1:26" ht="12.75" customHeight="1" x14ac:dyDescent="0.2">
      <c r="A780" s="269"/>
      <c r="B780" s="269"/>
      <c r="C780" s="269"/>
      <c r="D780" s="270"/>
      <c r="E780" s="270"/>
      <c r="F780" s="270"/>
      <c r="G780" s="270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</row>
    <row r="781" spans="1:26" ht="12.75" customHeight="1" x14ac:dyDescent="0.2">
      <c r="A781" s="269"/>
      <c r="B781" s="269"/>
      <c r="C781" s="269"/>
      <c r="D781" s="270"/>
      <c r="E781" s="270"/>
      <c r="F781" s="270"/>
      <c r="G781" s="270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</row>
    <row r="782" spans="1:26" ht="12.75" customHeight="1" x14ac:dyDescent="0.2">
      <c r="A782" s="269"/>
      <c r="B782" s="269"/>
      <c r="C782" s="269"/>
      <c r="D782" s="270"/>
      <c r="E782" s="270"/>
      <c r="F782" s="270"/>
      <c r="G782" s="270"/>
      <c r="H782" s="269"/>
      <c r="I782" s="269"/>
      <c r="J782" s="269"/>
      <c r="K782" s="269"/>
      <c r="L782" s="269"/>
      <c r="M782" s="269"/>
      <c r="N782" s="269"/>
      <c r="O782" s="269"/>
      <c r="P782" s="269"/>
      <c r="Q782" s="269"/>
      <c r="R782" s="269"/>
      <c r="S782" s="269"/>
      <c r="T782" s="269"/>
      <c r="U782" s="269"/>
      <c r="V782" s="269"/>
      <c r="W782" s="269"/>
      <c r="X782" s="269"/>
      <c r="Y782" s="269"/>
      <c r="Z782" s="269"/>
    </row>
    <row r="783" spans="1:26" ht="12.75" customHeight="1" x14ac:dyDescent="0.2">
      <c r="A783" s="269"/>
      <c r="B783" s="269"/>
      <c r="C783" s="269"/>
      <c r="D783" s="270"/>
      <c r="E783" s="270"/>
      <c r="F783" s="270"/>
      <c r="G783" s="270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</row>
    <row r="784" spans="1:26" ht="12.75" customHeight="1" x14ac:dyDescent="0.2">
      <c r="A784" s="269"/>
      <c r="B784" s="269"/>
      <c r="C784" s="269"/>
      <c r="D784" s="270"/>
      <c r="E784" s="270"/>
      <c r="F784" s="270"/>
      <c r="G784" s="270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</row>
    <row r="785" spans="1:26" ht="12.75" customHeight="1" x14ac:dyDescent="0.2">
      <c r="A785" s="269"/>
      <c r="B785" s="269"/>
      <c r="C785" s="269"/>
      <c r="D785" s="270"/>
      <c r="E785" s="270"/>
      <c r="F785" s="270"/>
      <c r="G785" s="270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</row>
    <row r="786" spans="1:26" ht="12.75" customHeight="1" x14ac:dyDescent="0.2">
      <c r="A786" s="269"/>
      <c r="B786" s="269"/>
      <c r="C786" s="269"/>
      <c r="D786" s="270"/>
      <c r="E786" s="270"/>
      <c r="F786" s="270"/>
      <c r="G786" s="270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</row>
    <row r="787" spans="1:26" ht="12.75" customHeight="1" x14ac:dyDescent="0.2">
      <c r="A787" s="269"/>
      <c r="B787" s="269"/>
      <c r="C787" s="269"/>
      <c r="D787" s="270"/>
      <c r="E787" s="270"/>
      <c r="F787" s="270"/>
      <c r="G787" s="270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</row>
    <row r="788" spans="1:26" ht="12.75" customHeight="1" x14ac:dyDescent="0.2">
      <c r="A788" s="269"/>
      <c r="B788" s="269"/>
      <c r="C788" s="269"/>
      <c r="D788" s="270"/>
      <c r="E788" s="270"/>
      <c r="F788" s="270"/>
      <c r="G788" s="270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</row>
    <row r="789" spans="1:26" ht="12.75" customHeight="1" x14ac:dyDescent="0.2">
      <c r="A789" s="269"/>
      <c r="B789" s="269"/>
      <c r="C789" s="269"/>
      <c r="D789" s="270"/>
      <c r="E789" s="270"/>
      <c r="F789" s="270"/>
      <c r="G789" s="270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</row>
    <row r="790" spans="1:26" ht="12.75" customHeight="1" x14ac:dyDescent="0.2">
      <c r="A790" s="269"/>
      <c r="B790" s="269"/>
      <c r="C790" s="269"/>
      <c r="D790" s="270"/>
      <c r="E790" s="270"/>
      <c r="F790" s="270"/>
      <c r="G790" s="270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</row>
    <row r="791" spans="1:26" ht="12.75" customHeight="1" x14ac:dyDescent="0.2">
      <c r="A791" s="269"/>
      <c r="B791" s="269"/>
      <c r="C791" s="269"/>
      <c r="D791" s="270"/>
      <c r="E791" s="270"/>
      <c r="F791" s="270"/>
      <c r="G791" s="270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</row>
    <row r="792" spans="1:26" ht="12.75" customHeight="1" x14ac:dyDescent="0.2">
      <c r="A792" s="269"/>
      <c r="B792" s="269"/>
      <c r="C792" s="269"/>
      <c r="D792" s="270"/>
      <c r="E792" s="270"/>
      <c r="F792" s="270"/>
      <c r="G792" s="270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</row>
    <row r="793" spans="1:26" ht="12.75" customHeight="1" x14ac:dyDescent="0.2">
      <c r="A793" s="269"/>
      <c r="B793" s="269"/>
      <c r="C793" s="269"/>
      <c r="D793" s="270"/>
      <c r="E793" s="270"/>
      <c r="F793" s="270"/>
      <c r="G793" s="270"/>
      <c r="H793" s="269"/>
      <c r="I793" s="269"/>
      <c r="J793" s="269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</row>
    <row r="794" spans="1:26" ht="12.75" customHeight="1" x14ac:dyDescent="0.2">
      <c r="A794" s="269"/>
      <c r="B794" s="269"/>
      <c r="C794" s="269"/>
      <c r="D794" s="270"/>
      <c r="E794" s="270"/>
      <c r="F794" s="270"/>
      <c r="G794" s="270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</row>
    <row r="795" spans="1:26" ht="12.75" customHeight="1" x14ac:dyDescent="0.2">
      <c r="A795" s="269"/>
      <c r="B795" s="269"/>
      <c r="C795" s="269"/>
      <c r="D795" s="270"/>
      <c r="E795" s="270"/>
      <c r="F795" s="270"/>
      <c r="G795" s="270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</row>
    <row r="796" spans="1:26" ht="12.75" customHeight="1" x14ac:dyDescent="0.2">
      <c r="A796" s="269"/>
      <c r="B796" s="269"/>
      <c r="C796" s="269"/>
      <c r="D796" s="270"/>
      <c r="E796" s="270"/>
      <c r="F796" s="270"/>
      <c r="G796" s="270"/>
      <c r="H796" s="269"/>
      <c r="I796" s="269"/>
      <c r="J796" s="269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</row>
    <row r="797" spans="1:26" ht="12.75" customHeight="1" x14ac:dyDescent="0.2">
      <c r="A797" s="269"/>
      <c r="B797" s="269"/>
      <c r="C797" s="269"/>
      <c r="D797" s="270"/>
      <c r="E797" s="270"/>
      <c r="F797" s="270"/>
      <c r="G797" s="270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</row>
    <row r="798" spans="1:26" ht="12.75" customHeight="1" x14ac:dyDescent="0.2">
      <c r="A798" s="269"/>
      <c r="B798" s="269"/>
      <c r="C798" s="269"/>
      <c r="D798" s="270"/>
      <c r="E798" s="270"/>
      <c r="F798" s="270"/>
      <c r="G798" s="270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</row>
    <row r="799" spans="1:26" ht="12.75" customHeight="1" x14ac:dyDescent="0.2">
      <c r="A799" s="269"/>
      <c r="B799" s="269"/>
      <c r="C799" s="269"/>
      <c r="D799" s="270"/>
      <c r="E799" s="270"/>
      <c r="F799" s="270"/>
      <c r="G799" s="270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</row>
    <row r="800" spans="1:26" ht="12.75" customHeight="1" x14ac:dyDescent="0.2">
      <c r="A800" s="269"/>
      <c r="B800" s="269"/>
      <c r="C800" s="269"/>
      <c r="D800" s="270"/>
      <c r="E800" s="270"/>
      <c r="F800" s="270"/>
      <c r="G800" s="270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</row>
    <row r="801" spans="1:26" ht="12.75" customHeight="1" x14ac:dyDescent="0.2">
      <c r="A801" s="269"/>
      <c r="B801" s="269"/>
      <c r="C801" s="269"/>
      <c r="D801" s="270"/>
      <c r="E801" s="270"/>
      <c r="F801" s="270"/>
      <c r="G801" s="270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</row>
    <row r="802" spans="1:26" ht="12.75" customHeight="1" x14ac:dyDescent="0.2">
      <c r="A802" s="269"/>
      <c r="B802" s="269"/>
      <c r="C802" s="269"/>
      <c r="D802" s="270"/>
      <c r="E802" s="270"/>
      <c r="F802" s="270"/>
      <c r="G802" s="270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</row>
    <row r="803" spans="1:26" ht="12.75" customHeight="1" x14ac:dyDescent="0.2">
      <c r="A803" s="269"/>
      <c r="B803" s="269"/>
      <c r="C803" s="269"/>
      <c r="D803" s="270"/>
      <c r="E803" s="270"/>
      <c r="F803" s="270"/>
      <c r="G803" s="270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</row>
    <row r="804" spans="1:26" ht="12.75" customHeight="1" x14ac:dyDescent="0.2">
      <c r="A804" s="269"/>
      <c r="B804" s="269"/>
      <c r="C804" s="269"/>
      <c r="D804" s="270"/>
      <c r="E804" s="270"/>
      <c r="F804" s="270"/>
      <c r="G804" s="270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</row>
    <row r="805" spans="1:26" ht="12.75" customHeight="1" x14ac:dyDescent="0.2">
      <c r="A805" s="269"/>
      <c r="B805" s="269"/>
      <c r="C805" s="269"/>
      <c r="D805" s="270"/>
      <c r="E805" s="270"/>
      <c r="F805" s="270"/>
      <c r="G805" s="270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</row>
    <row r="806" spans="1:26" ht="12.75" customHeight="1" x14ac:dyDescent="0.2">
      <c r="A806" s="269"/>
      <c r="B806" s="269"/>
      <c r="C806" s="269"/>
      <c r="D806" s="270"/>
      <c r="E806" s="270"/>
      <c r="F806" s="270"/>
      <c r="G806" s="270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</row>
    <row r="807" spans="1:26" ht="12.75" customHeight="1" x14ac:dyDescent="0.2">
      <c r="A807" s="269"/>
      <c r="B807" s="269"/>
      <c r="C807" s="269"/>
      <c r="D807" s="270"/>
      <c r="E807" s="270"/>
      <c r="F807" s="270"/>
      <c r="G807" s="270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</row>
    <row r="808" spans="1:26" ht="12.75" customHeight="1" x14ac:dyDescent="0.2">
      <c r="A808" s="269"/>
      <c r="B808" s="269"/>
      <c r="C808" s="269"/>
      <c r="D808" s="270"/>
      <c r="E808" s="270"/>
      <c r="F808" s="270"/>
      <c r="G808" s="270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</row>
    <row r="809" spans="1:26" ht="12.75" customHeight="1" x14ac:dyDescent="0.2">
      <c r="A809" s="269"/>
      <c r="B809" s="269"/>
      <c r="C809" s="269"/>
      <c r="D809" s="270"/>
      <c r="E809" s="270"/>
      <c r="F809" s="270"/>
      <c r="G809" s="270"/>
      <c r="H809" s="269"/>
      <c r="I809" s="269"/>
      <c r="J809" s="269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</row>
    <row r="810" spans="1:26" ht="12.75" customHeight="1" x14ac:dyDescent="0.2">
      <c r="A810" s="269"/>
      <c r="B810" s="269"/>
      <c r="C810" s="269"/>
      <c r="D810" s="270"/>
      <c r="E810" s="270"/>
      <c r="F810" s="270"/>
      <c r="G810" s="270"/>
      <c r="H810" s="269"/>
      <c r="I810" s="269"/>
      <c r="J810" s="269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</row>
    <row r="811" spans="1:26" ht="12.75" customHeight="1" x14ac:dyDescent="0.2">
      <c r="A811" s="269"/>
      <c r="B811" s="269"/>
      <c r="C811" s="269"/>
      <c r="D811" s="270"/>
      <c r="E811" s="270"/>
      <c r="F811" s="270"/>
      <c r="G811" s="270"/>
      <c r="H811" s="269"/>
      <c r="I811" s="269"/>
      <c r="J811" s="269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</row>
    <row r="812" spans="1:26" ht="12.75" customHeight="1" x14ac:dyDescent="0.2">
      <c r="A812" s="269"/>
      <c r="B812" s="269"/>
      <c r="C812" s="269"/>
      <c r="D812" s="270"/>
      <c r="E812" s="270"/>
      <c r="F812" s="270"/>
      <c r="G812" s="270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69"/>
      <c r="U812" s="269"/>
      <c r="V812" s="269"/>
      <c r="W812" s="269"/>
      <c r="X812" s="269"/>
      <c r="Y812" s="269"/>
      <c r="Z812" s="269"/>
    </row>
    <row r="813" spans="1:26" ht="12.75" customHeight="1" x14ac:dyDescent="0.2">
      <c r="A813" s="269"/>
      <c r="B813" s="269"/>
      <c r="C813" s="269"/>
      <c r="D813" s="270"/>
      <c r="E813" s="270"/>
      <c r="F813" s="270"/>
      <c r="G813" s="270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69"/>
      <c r="U813" s="269"/>
      <c r="V813" s="269"/>
      <c r="W813" s="269"/>
      <c r="X813" s="269"/>
      <c r="Y813" s="269"/>
      <c r="Z813" s="269"/>
    </row>
    <row r="814" spans="1:26" ht="12.75" customHeight="1" x14ac:dyDescent="0.2">
      <c r="A814" s="269"/>
      <c r="B814" s="269"/>
      <c r="C814" s="269"/>
      <c r="D814" s="270"/>
      <c r="E814" s="270"/>
      <c r="F814" s="270"/>
      <c r="G814" s="270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</row>
    <row r="815" spans="1:26" ht="12.75" customHeight="1" x14ac:dyDescent="0.2">
      <c r="A815" s="269"/>
      <c r="B815" s="269"/>
      <c r="C815" s="269"/>
      <c r="D815" s="270"/>
      <c r="E815" s="270"/>
      <c r="F815" s="270"/>
      <c r="G815" s="270"/>
      <c r="H815" s="269"/>
      <c r="I815" s="269"/>
      <c r="J815" s="269"/>
      <c r="K815" s="269"/>
      <c r="L815" s="269"/>
      <c r="M815" s="269"/>
      <c r="N815" s="269"/>
      <c r="O815" s="269"/>
      <c r="P815" s="269"/>
      <c r="Q815" s="269"/>
      <c r="R815" s="269"/>
      <c r="S815" s="269"/>
      <c r="T815" s="269"/>
      <c r="U815" s="269"/>
      <c r="V815" s="269"/>
      <c r="W815" s="269"/>
      <c r="X815" s="269"/>
      <c r="Y815" s="269"/>
      <c r="Z815" s="269"/>
    </row>
    <row r="816" spans="1:26" ht="12.75" customHeight="1" x14ac:dyDescent="0.2">
      <c r="A816" s="269"/>
      <c r="B816" s="269"/>
      <c r="C816" s="269"/>
      <c r="D816" s="270"/>
      <c r="E816" s="270"/>
      <c r="F816" s="270"/>
      <c r="G816" s="270"/>
      <c r="H816" s="269"/>
      <c r="I816" s="269"/>
      <c r="J816" s="269"/>
      <c r="K816" s="269"/>
      <c r="L816" s="269"/>
      <c r="M816" s="269"/>
      <c r="N816" s="269"/>
      <c r="O816" s="269"/>
      <c r="P816" s="269"/>
      <c r="Q816" s="269"/>
      <c r="R816" s="269"/>
      <c r="S816" s="269"/>
      <c r="T816" s="269"/>
      <c r="U816" s="269"/>
      <c r="V816" s="269"/>
      <c r="W816" s="269"/>
      <c r="X816" s="269"/>
      <c r="Y816" s="269"/>
      <c r="Z816" s="269"/>
    </row>
    <row r="817" spans="1:26" ht="12.75" customHeight="1" x14ac:dyDescent="0.2">
      <c r="A817" s="269"/>
      <c r="B817" s="269"/>
      <c r="C817" s="269"/>
      <c r="D817" s="270"/>
      <c r="E817" s="270"/>
      <c r="F817" s="270"/>
      <c r="G817" s="270"/>
      <c r="H817" s="269"/>
      <c r="I817" s="269"/>
      <c r="J817" s="269"/>
      <c r="K817" s="269"/>
      <c r="L817" s="269"/>
      <c r="M817" s="269"/>
      <c r="N817" s="269"/>
      <c r="O817" s="269"/>
      <c r="P817" s="269"/>
      <c r="Q817" s="269"/>
      <c r="R817" s="269"/>
      <c r="S817" s="269"/>
      <c r="T817" s="269"/>
      <c r="U817" s="269"/>
      <c r="V817" s="269"/>
      <c r="W817" s="269"/>
      <c r="X817" s="269"/>
      <c r="Y817" s="269"/>
      <c r="Z817" s="269"/>
    </row>
    <row r="818" spans="1:26" ht="12.75" customHeight="1" x14ac:dyDescent="0.2">
      <c r="A818" s="269"/>
      <c r="B818" s="269"/>
      <c r="C818" s="269"/>
      <c r="D818" s="270"/>
      <c r="E818" s="270"/>
      <c r="F818" s="270"/>
      <c r="G818" s="270"/>
      <c r="H818" s="269"/>
      <c r="I818" s="269"/>
      <c r="J818" s="269"/>
      <c r="K818" s="269"/>
      <c r="L818" s="269"/>
      <c r="M818" s="269"/>
      <c r="N818" s="269"/>
      <c r="O818" s="269"/>
      <c r="P818" s="269"/>
      <c r="Q818" s="269"/>
      <c r="R818" s="269"/>
      <c r="S818" s="269"/>
      <c r="T818" s="269"/>
      <c r="U818" s="269"/>
      <c r="V818" s="269"/>
      <c r="W818" s="269"/>
      <c r="X818" s="269"/>
      <c r="Y818" s="269"/>
      <c r="Z818" s="269"/>
    </row>
    <row r="819" spans="1:26" ht="12.75" customHeight="1" x14ac:dyDescent="0.2">
      <c r="A819" s="269"/>
      <c r="B819" s="269"/>
      <c r="C819" s="269"/>
      <c r="D819" s="270"/>
      <c r="E819" s="270"/>
      <c r="F819" s="270"/>
      <c r="G819" s="270"/>
      <c r="H819" s="269"/>
      <c r="I819" s="269"/>
      <c r="J819" s="269"/>
      <c r="K819" s="269"/>
      <c r="L819" s="269"/>
      <c r="M819" s="269"/>
      <c r="N819" s="269"/>
      <c r="O819" s="269"/>
      <c r="P819" s="269"/>
      <c r="Q819" s="269"/>
      <c r="R819" s="269"/>
      <c r="S819" s="269"/>
      <c r="T819" s="269"/>
      <c r="U819" s="269"/>
      <c r="V819" s="269"/>
      <c r="W819" s="269"/>
      <c r="X819" s="269"/>
      <c r="Y819" s="269"/>
      <c r="Z819" s="269"/>
    </row>
    <row r="820" spans="1:26" ht="12.75" customHeight="1" x14ac:dyDescent="0.2">
      <c r="A820" s="269"/>
      <c r="B820" s="269"/>
      <c r="C820" s="269"/>
      <c r="D820" s="270"/>
      <c r="E820" s="270"/>
      <c r="F820" s="270"/>
      <c r="G820" s="270"/>
      <c r="H820" s="269"/>
      <c r="I820" s="269"/>
      <c r="J820" s="269"/>
      <c r="K820" s="269"/>
      <c r="L820" s="269"/>
      <c r="M820" s="269"/>
      <c r="N820" s="269"/>
      <c r="O820" s="269"/>
      <c r="P820" s="269"/>
      <c r="Q820" s="269"/>
      <c r="R820" s="269"/>
      <c r="S820" s="269"/>
      <c r="T820" s="269"/>
      <c r="U820" s="269"/>
      <c r="V820" s="269"/>
      <c r="W820" s="269"/>
      <c r="X820" s="269"/>
      <c r="Y820" s="269"/>
      <c r="Z820" s="269"/>
    </row>
    <row r="821" spans="1:26" ht="12.75" customHeight="1" x14ac:dyDescent="0.2">
      <c r="A821" s="269"/>
      <c r="B821" s="269"/>
      <c r="C821" s="269"/>
      <c r="D821" s="270"/>
      <c r="E821" s="270"/>
      <c r="F821" s="270"/>
      <c r="G821" s="270"/>
      <c r="H821" s="269"/>
      <c r="I821" s="269"/>
      <c r="J821" s="269"/>
      <c r="K821" s="269"/>
      <c r="L821" s="269"/>
      <c r="M821" s="269"/>
      <c r="N821" s="269"/>
      <c r="O821" s="269"/>
      <c r="P821" s="269"/>
      <c r="Q821" s="269"/>
      <c r="R821" s="269"/>
      <c r="S821" s="269"/>
      <c r="T821" s="269"/>
      <c r="U821" s="269"/>
      <c r="V821" s="269"/>
      <c r="W821" s="269"/>
      <c r="X821" s="269"/>
      <c r="Y821" s="269"/>
      <c r="Z821" s="269"/>
    </row>
    <row r="822" spans="1:26" ht="12.75" customHeight="1" x14ac:dyDescent="0.2">
      <c r="A822" s="269"/>
      <c r="B822" s="269"/>
      <c r="C822" s="269"/>
      <c r="D822" s="270"/>
      <c r="E822" s="270"/>
      <c r="F822" s="270"/>
      <c r="G822" s="270"/>
      <c r="H822" s="269"/>
      <c r="I822" s="269"/>
      <c r="J822" s="269"/>
      <c r="K822" s="269"/>
      <c r="L822" s="269"/>
      <c r="M822" s="269"/>
      <c r="N822" s="269"/>
      <c r="O822" s="269"/>
      <c r="P822" s="269"/>
      <c r="Q822" s="269"/>
      <c r="R822" s="269"/>
      <c r="S822" s="269"/>
      <c r="T822" s="269"/>
      <c r="U822" s="269"/>
      <c r="V822" s="269"/>
      <c r="W822" s="269"/>
      <c r="X822" s="269"/>
      <c r="Y822" s="269"/>
      <c r="Z822" s="269"/>
    </row>
    <row r="823" spans="1:26" ht="12.75" customHeight="1" x14ac:dyDescent="0.2">
      <c r="A823" s="269"/>
      <c r="B823" s="269"/>
      <c r="C823" s="269"/>
      <c r="D823" s="270"/>
      <c r="E823" s="270"/>
      <c r="F823" s="270"/>
      <c r="G823" s="270"/>
      <c r="H823" s="269"/>
      <c r="I823" s="269"/>
      <c r="J823" s="269"/>
      <c r="K823" s="269"/>
      <c r="L823" s="269"/>
      <c r="M823" s="269"/>
      <c r="N823" s="269"/>
      <c r="O823" s="269"/>
      <c r="P823" s="269"/>
      <c r="Q823" s="269"/>
      <c r="R823" s="269"/>
      <c r="S823" s="269"/>
      <c r="T823" s="269"/>
      <c r="U823" s="269"/>
      <c r="V823" s="269"/>
      <c r="W823" s="269"/>
      <c r="X823" s="269"/>
      <c r="Y823" s="269"/>
      <c r="Z823" s="269"/>
    </row>
    <row r="824" spans="1:26" ht="12.75" customHeight="1" x14ac:dyDescent="0.2">
      <c r="A824" s="269"/>
      <c r="B824" s="269"/>
      <c r="C824" s="269"/>
      <c r="D824" s="270"/>
      <c r="E824" s="270"/>
      <c r="F824" s="270"/>
      <c r="G824" s="270"/>
      <c r="H824" s="269"/>
      <c r="I824" s="269"/>
      <c r="J824" s="269"/>
      <c r="K824" s="269"/>
      <c r="L824" s="269"/>
      <c r="M824" s="269"/>
      <c r="N824" s="269"/>
      <c r="O824" s="269"/>
      <c r="P824" s="269"/>
      <c r="Q824" s="269"/>
      <c r="R824" s="269"/>
      <c r="S824" s="269"/>
      <c r="T824" s="269"/>
      <c r="U824" s="269"/>
      <c r="V824" s="269"/>
      <c r="W824" s="269"/>
      <c r="X824" s="269"/>
      <c r="Y824" s="269"/>
      <c r="Z824" s="269"/>
    </row>
    <row r="825" spans="1:26" ht="12.75" customHeight="1" x14ac:dyDescent="0.2">
      <c r="A825" s="269"/>
      <c r="B825" s="269"/>
      <c r="C825" s="269"/>
      <c r="D825" s="270"/>
      <c r="E825" s="270"/>
      <c r="F825" s="270"/>
      <c r="G825" s="270"/>
      <c r="H825" s="269"/>
      <c r="I825" s="269"/>
      <c r="J825" s="269"/>
      <c r="K825" s="269"/>
      <c r="L825" s="269"/>
      <c r="M825" s="269"/>
      <c r="N825" s="269"/>
      <c r="O825" s="269"/>
      <c r="P825" s="269"/>
      <c r="Q825" s="269"/>
      <c r="R825" s="269"/>
      <c r="S825" s="269"/>
      <c r="T825" s="269"/>
      <c r="U825" s="269"/>
      <c r="V825" s="269"/>
      <c r="W825" s="269"/>
      <c r="X825" s="269"/>
      <c r="Y825" s="269"/>
      <c r="Z825" s="269"/>
    </row>
    <row r="826" spans="1:26" ht="12.75" customHeight="1" x14ac:dyDescent="0.2">
      <c r="A826" s="269"/>
      <c r="B826" s="269"/>
      <c r="C826" s="269"/>
      <c r="D826" s="270"/>
      <c r="E826" s="270"/>
      <c r="F826" s="270"/>
      <c r="G826" s="270"/>
      <c r="H826" s="269"/>
      <c r="I826" s="269"/>
      <c r="J826" s="269"/>
      <c r="K826" s="269"/>
      <c r="L826" s="269"/>
      <c r="M826" s="269"/>
      <c r="N826" s="269"/>
      <c r="O826" s="269"/>
      <c r="P826" s="269"/>
      <c r="Q826" s="269"/>
      <c r="R826" s="269"/>
      <c r="S826" s="269"/>
      <c r="T826" s="269"/>
      <c r="U826" s="269"/>
      <c r="V826" s="269"/>
      <c r="W826" s="269"/>
      <c r="X826" s="269"/>
      <c r="Y826" s="269"/>
      <c r="Z826" s="269"/>
    </row>
    <row r="827" spans="1:26" ht="12.75" customHeight="1" x14ac:dyDescent="0.2">
      <c r="A827" s="269"/>
      <c r="B827" s="269"/>
      <c r="C827" s="269"/>
      <c r="D827" s="270"/>
      <c r="E827" s="270"/>
      <c r="F827" s="270"/>
      <c r="G827" s="270"/>
      <c r="H827" s="269"/>
      <c r="I827" s="269"/>
      <c r="J827" s="269"/>
      <c r="K827" s="269"/>
      <c r="L827" s="269"/>
      <c r="M827" s="269"/>
      <c r="N827" s="269"/>
      <c r="O827" s="269"/>
      <c r="P827" s="269"/>
      <c r="Q827" s="269"/>
      <c r="R827" s="269"/>
      <c r="S827" s="269"/>
      <c r="T827" s="269"/>
      <c r="U827" s="269"/>
      <c r="V827" s="269"/>
      <c r="W827" s="269"/>
      <c r="X827" s="269"/>
      <c r="Y827" s="269"/>
      <c r="Z827" s="269"/>
    </row>
    <row r="828" spans="1:26" ht="12.75" customHeight="1" x14ac:dyDescent="0.2">
      <c r="A828" s="269"/>
      <c r="B828" s="269"/>
      <c r="C828" s="269"/>
      <c r="D828" s="270"/>
      <c r="E828" s="270"/>
      <c r="F828" s="270"/>
      <c r="G828" s="270"/>
      <c r="H828" s="269"/>
      <c r="I828" s="269"/>
      <c r="J828" s="269"/>
      <c r="K828" s="269"/>
      <c r="L828" s="269"/>
      <c r="M828" s="269"/>
      <c r="N828" s="269"/>
      <c r="O828" s="269"/>
      <c r="P828" s="269"/>
      <c r="Q828" s="269"/>
      <c r="R828" s="269"/>
      <c r="S828" s="269"/>
      <c r="T828" s="269"/>
      <c r="U828" s="269"/>
      <c r="V828" s="269"/>
      <c r="W828" s="269"/>
      <c r="X828" s="269"/>
      <c r="Y828" s="269"/>
      <c r="Z828" s="269"/>
    </row>
    <row r="829" spans="1:26" ht="12.75" customHeight="1" x14ac:dyDescent="0.2">
      <c r="A829" s="269"/>
      <c r="B829" s="269"/>
      <c r="C829" s="269"/>
      <c r="D829" s="270"/>
      <c r="E829" s="270"/>
      <c r="F829" s="270"/>
      <c r="G829" s="270"/>
      <c r="H829" s="269"/>
      <c r="I829" s="269"/>
      <c r="J829" s="269"/>
      <c r="K829" s="269"/>
      <c r="L829" s="269"/>
      <c r="M829" s="269"/>
      <c r="N829" s="269"/>
      <c r="O829" s="269"/>
      <c r="P829" s="269"/>
      <c r="Q829" s="269"/>
      <c r="R829" s="269"/>
      <c r="S829" s="269"/>
      <c r="T829" s="269"/>
      <c r="U829" s="269"/>
      <c r="V829" s="269"/>
      <c r="W829" s="269"/>
      <c r="X829" s="269"/>
      <c r="Y829" s="269"/>
      <c r="Z829" s="269"/>
    </row>
    <row r="830" spans="1:26" ht="12.75" customHeight="1" x14ac:dyDescent="0.2">
      <c r="A830" s="269"/>
      <c r="B830" s="269"/>
      <c r="C830" s="269"/>
      <c r="D830" s="270"/>
      <c r="E830" s="270"/>
      <c r="F830" s="270"/>
      <c r="G830" s="270"/>
      <c r="H830" s="269"/>
      <c r="I830" s="269"/>
      <c r="J830" s="269"/>
      <c r="K830" s="269"/>
      <c r="L830" s="269"/>
      <c r="M830" s="269"/>
      <c r="N830" s="269"/>
      <c r="O830" s="269"/>
      <c r="P830" s="269"/>
      <c r="Q830" s="269"/>
      <c r="R830" s="269"/>
      <c r="S830" s="269"/>
      <c r="T830" s="269"/>
      <c r="U830" s="269"/>
      <c r="V830" s="269"/>
      <c r="W830" s="269"/>
      <c r="X830" s="269"/>
      <c r="Y830" s="269"/>
      <c r="Z830" s="269"/>
    </row>
    <row r="831" spans="1:26" ht="12.75" customHeight="1" x14ac:dyDescent="0.2">
      <c r="A831" s="269"/>
      <c r="B831" s="269"/>
      <c r="C831" s="269"/>
      <c r="D831" s="270"/>
      <c r="E831" s="270"/>
      <c r="F831" s="270"/>
      <c r="G831" s="270"/>
      <c r="H831" s="269"/>
      <c r="I831" s="269"/>
      <c r="J831" s="269"/>
      <c r="K831" s="269"/>
      <c r="L831" s="269"/>
      <c r="M831" s="269"/>
      <c r="N831" s="269"/>
      <c r="O831" s="269"/>
      <c r="P831" s="269"/>
      <c r="Q831" s="269"/>
      <c r="R831" s="269"/>
      <c r="S831" s="269"/>
      <c r="T831" s="269"/>
      <c r="U831" s="269"/>
      <c r="V831" s="269"/>
      <c r="W831" s="269"/>
      <c r="X831" s="269"/>
      <c r="Y831" s="269"/>
      <c r="Z831" s="269"/>
    </row>
    <row r="832" spans="1:26" ht="12.75" customHeight="1" x14ac:dyDescent="0.2">
      <c r="A832" s="269"/>
      <c r="B832" s="269"/>
      <c r="C832" s="269"/>
      <c r="D832" s="270"/>
      <c r="E832" s="270"/>
      <c r="F832" s="270"/>
      <c r="G832" s="270"/>
      <c r="H832" s="269"/>
      <c r="I832" s="269"/>
      <c r="J832" s="269"/>
      <c r="K832" s="269"/>
      <c r="L832" s="269"/>
      <c r="M832" s="269"/>
      <c r="N832" s="269"/>
      <c r="O832" s="269"/>
      <c r="P832" s="269"/>
      <c r="Q832" s="269"/>
      <c r="R832" s="269"/>
      <c r="S832" s="269"/>
      <c r="T832" s="269"/>
      <c r="U832" s="269"/>
      <c r="V832" s="269"/>
      <c r="W832" s="269"/>
      <c r="X832" s="269"/>
      <c r="Y832" s="269"/>
      <c r="Z832" s="269"/>
    </row>
    <row r="833" spans="1:26" ht="12.75" customHeight="1" x14ac:dyDescent="0.2">
      <c r="A833" s="269"/>
      <c r="B833" s="269"/>
      <c r="C833" s="269"/>
      <c r="D833" s="270"/>
      <c r="E833" s="270"/>
      <c r="F833" s="270"/>
      <c r="G833" s="270"/>
      <c r="H833" s="269"/>
      <c r="I833" s="269"/>
      <c r="J833" s="269"/>
      <c r="K833" s="269"/>
      <c r="L833" s="269"/>
      <c r="M833" s="269"/>
      <c r="N833" s="269"/>
      <c r="O833" s="269"/>
      <c r="P833" s="269"/>
      <c r="Q833" s="269"/>
      <c r="R833" s="269"/>
      <c r="S833" s="269"/>
      <c r="T833" s="269"/>
      <c r="U833" s="269"/>
      <c r="V833" s="269"/>
      <c r="W833" s="269"/>
      <c r="X833" s="269"/>
      <c r="Y833" s="269"/>
      <c r="Z833" s="269"/>
    </row>
    <row r="834" spans="1:26" ht="12.75" customHeight="1" x14ac:dyDescent="0.2">
      <c r="A834" s="269"/>
      <c r="B834" s="269"/>
      <c r="C834" s="269"/>
      <c r="D834" s="270"/>
      <c r="E834" s="270"/>
      <c r="F834" s="270"/>
      <c r="G834" s="270"/>
      <c r="H834" s="269"/>
      <c r="I834" s="269"/>
      <c r="J834" s="269"/>
      <c r="K834" s="269"/>
      <c r="L834" s="269"/>
      <c r="M834" s="269"/>
      <c r="N834" s="269"/>
      <c r="O834" s="269"/>
      <c r="P834" s="269"/>
      <c r="Q834" s="269"/>
      <c r="R834" s="269"/>
      <c r="S834" s="269"/>
      <c r="T834" s="269"/>
      <c r="U834" s="269"/>
      <c r="V834" s="269"/>
      <c r="W834" s="269"/>
      <c r="X834" s="269"/>
      <c r="Y834" s="269"/>
      <c r="Z834" s="269"/>
    </row>
    <row r="835" spans="1:26" ht="12.75" customHeight="1" x14ac:dyDescent="0.2">
      <c r="A835" s="269"/>
      <c r="B835" s="269"/>
      <c r="C835" s="269"/>
      <c r="D835" s="270"/>
      <c r="E835" s="270"/>
      <c r="F835" s="270"/>
      <c r="G835" s="270"/>
      <c r="H835" s="269"/>
      <c r="I835" s="269"/>
      <c r="J835" s="269"/>
      <c r="K835" s="269"/>
      <c r="L835" s="269"/>
      <c r="M835" s="269"/>
      <c r="N835" s="269"/>
      <c r="O835" s="269"/>
      <c r="P835" s="269"/>
      <c r="Q835" s="269"/>
      <c r="R835" s="269"/>
      <c r="S835" s="269"/>
      <c r="T835" s="269"/>
      <c r="U835" s="269"/>
      <c r="V835" s="269"/>
      <c r="W835" s="269"/>
      <c r="X835" s="269"/>
      <c r="Y835" s="269"/>
      <c r="Z835" s="269"/>
    </row>
    <row r="836" spans="1:26" ht="12.75" customHeight="1" x14ac:dyDescent="0.2">
      <c r="A836" s="269"/>
      <c r="B836" s="269"/>
      <c r="C836" s="269"/>
      <c r="D836" s="270"/>
      <c r="E836" s="270"/>
      <c r="F836" s="270"/>
      <c r="G836" s="270"/>
      <c r="H836" s="269"/>
      <c r="I836" s="269"/>
      <c r="J836" s="269"/>
      <c r="K836" s="269"/>
      <c r="L836" s="269"/>
      <c r="M836" s="269"/>
      <c r="N836" s="269"/>
      <c r="O836" s="269"/>
      <c r="P836" s="269"/>
      <c r="Q836" s="269"/>
      <c r="R836" s="269"/>
      <c r="S836" s="269"/>
      <c r="T836" s="269"/>
      <c r="U836" s="269"/>
      <c r="V836" s="269"/>
      <c r="W836" s="269"/>
      <c r="X836" s="269"/>
      <c r="Y836" s="269"/>
      <c r="Z836" s="269"/>
    </row>
    <row r="837" spans="1:26" ht="12.75" customHeight="1" x14ac:dyDescent="0.2">
      <c r="A837" s="269"/>
      <c r="B837" s="269"/>
      <c r="C837" s="269"/>
      <c r="D837" s="270"/>
      <c r="E837" s="270"/>
      <c r="F837" s="270"/>
      <c r="G837" s="270"/>
      <c r="H837" s="269"/>
      <c r="I837" s="269"/>
      <c r="J837" s="269"/>
      <c r="K837" s="269"/>
      <c r="L837" s="269"/>
      <c r="M837" s="269"/>
      <c r="N837" s="269"/>
      <c r="O837" s="269"/>
      <c r="P837" s="269"/>
      <c r="Q837" s="269"/>
      <c r="R837" s="269"/>
      <c r="S837" s="269"/>
      <c r="T837" s="269"/>
      <c r="U837" s="269"/>
      <c r="V837" s="269"/>
      <c r="W837" s="269"/>
      <c r="X837" s="269"/>
      <c r="Y837" s="269"/>
      <c r="Z837" s="269"/>
    </row>
    <row r="838" spans="1:26" ht="12.75" customHeight="1" x14ac:dyDescent="0.2">
      <c r="A838" s="269"/>
      <c r="B838" s="269"/>
      <c r="C838" s="269"/>
      <c r="D838" s="270"/>
      <c r="E838" s="270"/>
      <c r="F838" s="270"/>
      <c r="G838" s="270"/>
      <c r="H838" s="269"/>
      <c r="I838" s="269"/>
      <c r="J838" s="269"/>
      <c r="K838" s="269"/>
      <c r="L838" s="269"/>
      <c r="M838" s="269"/>
      <c r="N838" s="269"/>
      <c r="O838" s="269"/>
      <c r="P838" s="269"/>
      <c r="Q838" s="269"/>
      <c r="R838" s="269"/>
      <c r="S838" s="269"/>
      <c r="T838" s="269"/>
      <c r="U838" s="269"/>
      <c r="V838" s="269"/>
      <c r="W838" s="269"/>
      <c r="X838" s="269"/>
      <c r="Y838" s="269"/>
      <c r="Z838" s="269"/>
    </row>
    <row r="839" spans="1:26" ht="12.75" customHeight="1" x14ac:dyDescent="0.2">
      <c r="A839" s="269"/>
      <c r="B839" s="269"/>
      <c r="C839" s="269"/>
      <c r="D839" s="270"/>
      <c r="E839" s="270"/>
      <c r="F839" s="270"/>
      <c r="G839" s="270"/>
      <c r="H839" s="269"/>
      <c r="I839" s="269"/>
      <c r="J839" s="269"/>
      <c r="K839" s="269"/>
      <c r="L839" s="269"/>
      <c r="M839" s="269"/>
      <c r="N839" s="269"/>
      <c r="O839" s="269"/>
      <c r="P839" s="269"/>
      <c r="Q839" s="269"/>
      <c r="R839" s="269"/>
      <c r="S839" s="269"/>
      <c r="T839" s="269"/>
      <c r="U839" s="269"/>
      <c r="V839" s="269"/>
      <c r="W839" s="269"/>
      <c r="X839" s="269"/>
      <c r="Y839" s="269"/>
      <c r="Z839" s="269"/>
    </row>
    <row r="840" spans="1:26" ht="12.75" customHeight="1" x14ac:dyDescent="0.2">
      <c r="A840" s="269"/>
      <c r="B840" s="269"/>
      <c r="C840" s="269"/>
      <c r="D840" s="270"/>
      <c r="E840" s="270"/>
      <c r="F840" s="270"/>
      <c r="G840" s="270"/>
      <c r="H840" s="269"/>
      <c r="I840" s="269"/>
      <c r="J840" s="269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</row>
    <row r="841" spans="1:26" ht="12.75" customHeight="1" x14ac:dyDescent="0.2">
      <c r="A841" s="269"/>
      <c r="B841" s="269"/>
      <c r="C841" s="269"/>
      <c r="D841" s="270"/>
      <c r="E841" s="270"/>
      <c r="F841" s="270"/>
      <c r="G841" s="270"/>
      <c r="H841" s="269"/>
      <c r="I841" s="269"/>
      <c r="J841" s="269"/>
      <c r="K841" s="269"/>
      <c r="L841" s="269"/>
      <c r="M841" s="269"/>
      <c r="N841" s="269"/>
      <c r="O841" s="269"/>
      <c r="P841" s="269"/>
      <c r="Q841" s="269"/>
      <c r="R841" s="269"/>
      <c r="S841" s="269"/>
      <c r="T841" s="269"/>
      <c r="U841" s="269"/>
      <c r="V841" s="269"/>
      <c r="W841" s="269"/>
      <c r="X841" s="269"/>
      <c r="Y841" s="269"/>
      <c r="Z841" s="269"/>
    </row>
    <row r="842" spans="1:26" ht="12.75" customHeight="1" x14ac:dyDescent="0.2">
      <c r="A842" s="269"/>
      <c r="B842" s="269"/>
      <c r="C842" s="269"/>
      <c r="D842" s="270"/>
      <c r="E842" s="270"/>
      <c r="F842" s="270"/>
      <c r="G842" s="270"/>
      <c r="H842" s="269"/>
      <c r="I842" s="269"/>
      <c r="J842" s="269"/>
      <c r="K842" s="269"/>
      <c r="L842" s="269"/>
      <c r="M842" s="269"/>
      <c r="N842" s="269"/>
      <c r="O842" s="269"/>
      <c r="P842" s="269"/>
      <c r="Q842" s="269"/>
      <c r="R842" s="269"/>
      <c r="S842" s="269"/>
      <c r="T842" s="269"/>
      <c r="U842" s="269"/>
      <c r="V842" s="269"/>
      <c r="W842" s="269"/>
      <c r="X842" s="269"/>
      <c r="Y842" s="269"/>
      <c r="Z842" s="269"/>
    </row>
    <row r="843" spans="1:26" ht="12.75" customHeight="1" x14ac:dyDescent="0.2">
      <c r="A843" s="269"/>
      <c r="B843" s="269"/>
      <c r="C843" s="269"/>
      <c r="D843" s="270"/>
      <c r="E843" s="270"/>
      <c r="F843" s="270"/>
      <c r="G843" s="270"/>
      <c r="H843" s="269"/>
      <c r="I843" s="269"/>
      <c r="J843" s="269"/>
      <c r="K843" s="269"/>
      <c r="L843" s="269"/>
      <c r="M843" s="269"/>
      <c r="N843" s="269"/>
      <c r="O843" s="269"/>
      <c r="P843" s="269"/>
      <c r="Q843" s="269"/>
      <c r="R843" s="269"/>
      <c r="S843" s="269"/>
      <c r="T843" s="269"/>
      <c r="U843" s="269"/>
      <c r="V843" s="269"/>
      <c r="W843" s="269"/>
      <c r="X843" s="269"/>
      <c r="Y843" s="269"/>
      <c r="Z843" s="269"/>
    </row>
    <row r="844" spans="1:26" ht="12.75" customHeight="1" x14ac:dyDescent="0.2">
      <c r="A844" s="269"/>
      <c r="B844" s="269"/>
      <c r="C844" s="269"/>
      <c r="D844" s="270"/>
      <c r="E844" s="270"/>
      <c r="F844" s="270"/>
      <c r="G844" s="270"/>
      <c r="H844" s="269"/>
      <c r="I844" s="269"/>
      <c r="J844" s="269"/>
      <c r="K844" s="269"/>
      <c r="L844" s="269"/>
      <c r="M844" s="269"/>
      <c r="N844" s="269"/>
      <c r="O844" s="269"/>
      <c r="P844" s="269"/>
      <c r="Q844" s="269"/>
      <c r="R844" s="269"/>
      <c r="S844" s="269"/>
      <c r="T844" s="269"/>
      <c r="U844" s="269"/>
      <c r="V844" s="269"/>
      <c r="W844" s="269"/>
      <c r="X844" s="269"/>
      <c r="Y844" s="269"/>
      <c r="Z844" s="269"/>
    </row>
    <row r="845" spans="1:26" ht="12.75" customHeight="1" x14ac:dyDescent="0.2">
      <c r="A845" s="269"/>
      <c r="B845" s="269"/>
      <c r="C845" s="269"/>
      <c r="D845" s="270"/>
      <c r="E845" s="270"/>
      <c r="F845" s="270"/>
      <c r="G845" s="270"/>
      <c r="H845" s="269"/>
      <c r="I845" s="269"/>
      <c r="J845" s="269"/>
      <c r="K845" s="269"/>
      <c r="L845" s="269"/>
      <c r="M845" s="269"/>
      <c r="N845" s="269"/>
      <c r="O845" s="269"/>
      <c r="P845" s="269"/>
      <c r="Q845" s="269"/>
      <c r="R845" s="269"/>
      <c r="S845" s="269"/>
      <c r="T845" s="269"/>
      <c r="U845" s="269"/>
      <c r="V845" s="269"/>
      <c r="W845" s="269"/>
      <c r="X845" s="269"/>
      <c r="Y845" s="269"/>
      <c r="Z845" s="269"/>
    </row>
    <row r="846" spans="1:26" ht="12.75" customHeight="1" x14ac:dyDescent="0.2">
      <c r="A846" s="269"/>
      <c r="B846" s="269"/>
      <c r="C846" s="269"/>
      <c r="D846" s="270"/>
      <c r="E846" s="270"/>
      <c r="F846" s="270"/>
      <c r="G846" s="270"/>
      <c r="H846" s="269"/>
      <c r="I846" s="269"/>
      <c r="J846" s="269"/>
      <c r="K846" s="269"/>
      <c r="L846" s="269"/>
      <c r="M846" s="269"/>
      <c r="N846" s="269"/>
      <c r="O846" s="269"/>
      <c r="P846" s="269"/>
      <c r="Q846" s="269"/>
      <c r="R846" s="269"/>
      <c r="S846" s="269"/>
      <c r="T846" s="269"/>
      <c r="U846" s="269"/>
      <c r="V846" s="269"/>
      <c r="W846" s="269"/>
      <c r="X846" s="269"/>
      <c r="Y846" s="269"/>
      <c r="Z846" s="269"/>
    </row>
    <row r="847" spans="1:26" ht="12.75" customHeight="1" x14ac:dyDescent="0.2">
      <c r="A847" s="269"/>
      <c r="B847" s="269"/>
      <c r="C847" s="269"/>
      <c r="D847" s="270"/>
      <c r="E847" s="270"/>
      <c r="F847" s="270"/>
      <c r="G847" s="270"/>
      <c r="H847" s="269"/>
      <c r="I847" s="269"/>
      <c r="J847" s="269"/>
      <c r="K847" s="269"/>
      <c r="L847" s="269"/>
      <c r="M847" s="269"/>
      <c r="N847" s="269"/>
      <c r="O847" s="269"/>
      <c r="P847" s="269"/>
      <c r="Q847" s="269"/>
      <c r="R847" s="269"/>
      <c r="S847" s="269"/>
      <c r="T847" s="269"/>
      <c r="U847" s="269"/>
      <c r="V847" s="269"/>
      <c r="W847" s="269"/>
      <c r="X847" s="269"/>
      <c r="Y847" s="269"/>
      <c r="Z847" s="269"/>
    </row>
    <row r="848" spans="1:26" ht="12.75" customHeight="1" x14ac:dyDescent="0.2">
      <c r="A848" s="269"/>
      <c r="B848" s="269"/>
      <c r="C848" s="269"/>
      <c r="D848" s="270"/>
      <c r="E848" s="270"/>
      <c r="F848" s="270"/>
      <c r="G848" s="270"/>
      <c r="H848" s="269"/>
      <c r="I848" s="269"/>
      <c r="J848" s="269"/>
      <c r="K848" s="269"/>
      <c r="L848" s="269"/>
      <c r="M848" s="269"/>
      <c r="N848" s="269"/>
      <c r="O848" s="269"/>
      <c r="P848" s="269"/>
      <c r="Q848" s="269"/>
      <c r="R848" s="269"/>
      <c r="S848" s="269"/>
      <c r="T848" s="269"/>
      <c r="U848" s="269"/>
      <c r="V848" s="269"/>
      <c r="W848" s="269"/>
      <c r="X848" s="269"/>
      <c r="Y848" s="269"/>
      <c r="Z848" s="269"/>
    </row>
    <row r="849" spans="1:26" ht="12.75" customHeight="1" x14ac:dyDescent="0.2">
      <c r="A849" s="269"/>
      <c r="B849" s="269"/>
      <c r="C849" s="269"/>
      <c r="D849" s="270"/>
      <c r="E849" s="270"/>
      <c r="F849" s="270"/>
      <c r="G849" s="270"/>
      <c r="H849" s="269"/>
      <c r="I849" s="269"/>
      <c r="J849" s="269"/>
      <c r="K849" s="269"/>
      <c r="L849" s="269"/>
      <c r="M849" s="269"/>
      <c r="N849" s="269"/>
      <c r="O849" s="269"/>
      <c r="P849" s="269"/>
      <c r="Q849" s="269"/>
      <c r="R849" s="269"/>
      <c r="S849" s="269"/>
      <c r="T849" s="269"/>
      <c r="U849" s="269"/>
      <c r="V849" s="269"/>
      <c r="W849" s="269"/>
      <c r="X849" s="269"/>
      <c r="Y849" s="269"/>
      <c r="Z849" s="269"/>
    </row>
    <row r="850" spans="1:26" ht="12.75" customHeight="1" x14ac:dyDescent="0.2">
      <c r="A850" s="269"/>
      <c r="B850" s="269"/>
      <c r="C850" s="269"/>
      <c r="D850" s="270"/>
      <c r="E850" s="270"/>
      <c r="F850" s="270"/>
      <c r="G850" s="270"/>
      <c r="H850" s="269"/>
      <c r="I850" s="269"/>
      <c r="J850" s="269"/>
      <c r="K850" s="269"/>
      <c r="L850" s="269"/>
      <c r="M850" s="269"/>
      <c r="N850" s="269"/>
      <c r="O850" s="269"/>
      <c r="P850" s="269"/>
      <c r="Q850" s="269"/>
      <c r="R850" s="269"/>
      <c r="S850" s="269"/>
      <c r="T850" s="269"/>
      <c r="U850" s="269"/>
      <c r="V850" s="269"/>
      <c r="W850" s="269"/>
      <c r="X850" s="269"/>
      <c r="Y850" s="269"/>
      <c r="Z850" s="269"/>
    </row>
    <row r="851" spans="1:26" ht="12.75" customHeight="1" x14ac:dyDescent="0.2">
      <c r="A851" s="269"/>
      <c r="B851" s="269"/>
      <c r="C851" s="269"/>
      <c r="D851" s="270"/>
      <c r="E851" s="270"/>
      <c r="F851" s="270"/>
      <c r="G851" s="270"/>
      <c r="H851" s="269"/>
      <c r="I851" s="269"/>
      <c r="J851" s="269"/>
      <c r="K851" s="269"/>
      <c r="L851" s="269"/>
      <c r="M851" s="269"/>
      <c r="N851" s="269"/>
      <c r="O851" s="269"/>
      <c r="P851" s="269"/>
      <c r="Q851" s="269"/>
      <c r="R851" s="269"/>
      <c r="S851" s="269"/>
      <c r="T851" s="269"/>
      <c r="U851" s="269"/>
      <c r="V851" s="269"/>
      <c r="W851" s="269"/>
      <c r="X851" s="269"/>
      <c r="Y851" s="269"/>
      <c r="Z851" s="269"/>
    </row>
    <row r="852" spans="1:26" ht="12.75" customHeight="1" x14ac:dyDescent="0.2">
      <c r="A852" s="269"/>
      <c r="B852" s="269"/>
      <c r="C852" s="269"/>
      <c r="D852" s="270"/>
      <c r="E852" s="270"/>
      <c r="F852" s="270"/>
      <c r="G852" s="270"/>
      <c r="H852" s="269"/>
      <c r="I852" s="269"/>
      <c r="J852" s="269"/>
      <c r="K852" s="269"/>
      <c r="L852" s="269"/>
      <c r="M852" s="269"/>
      <c r="N852" s="269"/>
      <c r="O852" s="269"/>
      <c r="P852" s="269"/>
      <c r="Q852" s="269"/>
      <c r="R852" s="269"/>
      <c r="S852" s="269"/>
      <c r="T852" s="269"/>
      <c r="U852" s="269"/>
      <c r="V852" s="269"/>
      <c r="W852" s="269"/>
      <c r="X852" s="269"/>
      <c r="Y852" s="269"/>
      <c r="Z852" s="269"/>
    </row>
    <row r="853" spans="1:26" ht="12.75" customHeight="1" x14ac:dyDescent="0.2">
      <c r="A853" s="269"/>
      <c r="B853" s="269"/>
      <c r="C853" s="269"/>
      <c r="D853" s="270"/>
      <c r="E853" s="270"/>
      <c r="F853" s="270"/>
      <c r="G853" s="270"/>
      <c r="H853" s="269"/>
      <c r="I853" s="269"/>
      <c r="J853" s="269"/>
      <c r="K853" s="269"/>
      <c r="L853" s="269"/>
      <c r="M853" s="269"/>
      <c r="N853" s="269"/>
      <c r="O853" s="269"/>
      <c r="P853" s="269"/>
      <c r="Q853" s="269"/>
      <c r="R853" s="269"/>
      <c r="S853" s="269"/>
      <c r="T853" s="269"/>
      <c r="U853" s="269"/>
      <c r="V853" s="269"/>
      <c r="W853" s="269"/>
      <c r="X853" s="269"/>
      <c r="Y853" s="269"/>
      <c r="Z853" s="269"/>
    </row>
    <row r="854" spans="1:26" ht="12.75" customHeight="1" x14ac:dyDescent="0.2">
      <c r="A854" s="269"/>
      <c r="B854" s="269"/>
      <c r="C854" s="269"/>
      <c r="D854" s="270"/>
      <c r="E854" s="270"/>
      <c r="F854" s="270"/>
      <c r="G854" s="270"/>
      <c r="H854" s="269"/>
      <c r="I854" s="269"/>
      <c r="J854" s="269"/>
      <c r="K854" s="269"/>
      <c r="L854" s="269"/>
      <c r="M854" s="269"/>
      <c r="N854" s="269"/>
      <c r="O854" s="269"/>
      <c r="P854" s="269"/>
      <c r="Q854" s="269"/>
      <c r="R854" s="269"/>
      <c r="S854" s="269"/>
      <c r="T854" s="269"/>
      <c r="U854" s="269"/>
      <c r="V854" s="269"/>
      <c r="W854" s="269"/>
      <c r="X854" s="269"/>
      <c r="Y854" s="269"/>
      <c r="Z854" s="269"/>
    </row>
    <row r="855" spans="1:26" ht="12.75" customHeight="1" x14ac:dyDescent="0.2">
      <c r="A855" s="269"/>
      <c r="B855" s="269"/>
      <c r="C855" s="269"/>
      <c r="D855" s="270"/>
      <c r="E855" s="270"/>
      <c r="F855" s="270"/>
      <c r="G855" s="270"/>
      <c r="H855" s="269"/>
      <c r="I855" s="269"/>
      <c r="J855" s="269"/>
      <c r="K855" s="269"/>
      <c r="L855" s="269"/>
      <c r="M855" s="269"/>
      <c r="N855" s="269"/>
      <c r="O855" s="269"/>
      <c r="P855" s="269"/>
      <c r="Q855" s="269"/>
      <c r="R855" s="269"/>
      <c r="S855" s="269"/>
      <c r="T855" s="269"/>
      <c r="U855" s="269"/>
      <c r="V855" s="269"/>
      <c r="W855" s="269"/>
      <c r="X855" s="269"/>
      <c r="Y855" s="269"/>
      <c r="Z855" s="269"/>
    </row>
    <row r="856" spans="1:26" ht="12.75" customHeight="1" x14ac:dyDescent="0.2">
      <c r="A856" s="269"/>
      <c r="B856" s="269"/>
      <c r="C856" s="269"/>
      <c r="D856" s="270"/>
      <c r="E856" s="270"/>
      <c r="F856" s="270"/>
      <c r="G856" s="270"/>
      <c r="H856" s="269"/>
      <c r="I856" s="269"/>
      <c r="J856" s="269"/>
      <c r="K856" s="269"/>
      <c r="L856" s="269"/>
      <c r="M856" s="269"/>
      <c r="N856" s="269"/>
      <c r="O856" s="269"/>
      <c r="P856" s="269"/>
      <c r="Q856" s="269"/>
      <c r="R856" s="269"/>
      <c r="S856" s="269"/>
      <c r="T856" s="269"/>
      <c r="U856" s="269"/>
      <c r="V856" s="269"/>
      <c r="W856" s="269"/>
      <c r="X856" s="269"/>
      <c r="Y856" s="269"/>
      <c r="Z856" s="269"/>
    </row>
    <row r="857" spans="1:26" ht="12.75" customHeight="1" x14ac:dyDescent="0.2">
      <c r="A857" s="269"/>
      <c r="B857" s="269"/>
      <c r="C857" s="269"/>
      <c r="D857" s="270"/>
      <c r="E857" s="270"/>
      <c r="F857" s="270"/>
      <c r="G857" s="270"/>
      <c r="H857" s="269"/>
      <c r="I857" s="269"/>
      <c r="J857" s="269"/>
      <c r="K857" s="269"/>
      <c r="L857" s="269"/>
      <c r="M857" s="269"/>
      <c r="N857" s="269"/>
      <c r="O857" s="269"/>
      <c r="P857" s="269"/>
      <c r="Q857" s="269"/>
      <c r="R857" s="269"/>
      <c r="S857" s="269"/>
      <c r="T857" s="269"/>
      <c r="U857" s="269"/>
      <c r="V857" s="269"/>
      <c r="W857" s="269"/>
      <c r="X857" s="269"/>
      <c r="Y857" s="269"/>
      <c r="Z857" s="269"/>
    </row>
    <row r="858" spans="1:26" ht="12.75" customHeight="1" x14ac:dyDescent="0.2">
      <c r="A858" s="269"/>
      <c r="B858" s="269"/>
      <c r="C858" s="269"/>
      <c r="D858" s="270"/>
      <c r="E858" s="270"/>
      <c r="F858" s="270"/>
      <c r="G858" s="270"/>
      <c r="H858" s="269"/>
      <c r="I858" s="269"/>
      <c r="J858" s="269"/>
      <c r="K858" s="269"/>
      <c r="L858" s="269"/>
      <c r="M858" s="269"/>
      <c r="N858" s="269"/>
      <c r="O858" s="269"/>
      <c r="P858" s="269"/>
      <c r="Q858" s="269"/>
      <c r="R858" s="269"/>
      <c r="S858" s="269"/>
      <c r="T858" s="269"/>
      <c r="U858" s="269"/>
      <c r="V858" s="269"/>
      <c r="W858" s="269"/>
      <c r="X858" s="269"/>
      <c r="Y858" s="269"/>
      <c r="Z858" s="269"/>
    </row>
    <row r="859" spans="1:26" ht="12.75" customHeight="1" x14ac:dyDescent="0.2">
      <c r="A859" s="269"/>
      <c r="B859" s="269"/>
      <c r="C859" s="269"/>
      <c r="D859" s="270"/>
      <c r="E859" s="270"/>
      <c r="F859" s="270"/>
      <c r="G859" s="270"/>
      <c r="H859" s="269"/>
      <c r="I859" s="269"/>
      <c r="J859" s="269"/>
      <c r="K859" s="269"/>
      <c r="L859" s="269"/>
      <c r="M859" s="269"/>
      <c r="N859" s="269"/>
      <c r="O859" s="269"/>
      <c r="P859" s="269"/>
      <c r="Q859" s="269"/>
      <c r="R859" s="269"/>
      <c r="S859" s="269"/>
      <c r="T859" s="269"/>
      <c r="U859" s="269"/>
      <c r="V859" s="269"/>
      <c r="W859" s="269"/>
      <c r="X859" s="269"/>
      <c r="Y859" s="269"/>
      <c r="Z859" s="269"/>
    </row>
    <row r="860" spans="1:26" ht="12.75" customHeight="1" x14ac:dyDescent="0.2">
      <c r="A860" s="269"/>
      <c r="B860" s="269"/>
      <c r="C860" s="269"/>
      <c r="D860" s="270"/>
      <c r="E860" s="270"/>
      <c r="F860" s="270"/>
      <c r="G860" s="270"/>
      <c r="H860" s="269"/>
      <c r="I860" s="269"/>
      <c r="J860" s="269"/>
      <c r="K860" s="269"/>
      <c r="L860" s="269"/>
      <c r="M860" s="269"/>
      <c r="N860" s="269"/>
      <c r="O860" s="269"/>
      <c r="P860" s="269"/>
      <c r="Q860" s="269"/>
      <c r="R860" s="269"/>
      <c r="S860" s="269"/>
      <c r="T860" s="269"/>
      <c r="U860" s="269"/>
      <c r="V860" s="269"/>
      <c r="W860" s="269"/>
      <c r="X860" s="269"/>
      <c r="Y860" s="269"/>
      <c r="Z860" s="269"/>
    </row>
    <row r="861" spans="1:26" ht="12.75" customHeight="1" x14ac:dyDescent="0.2">
      <c r="A861" s="269"/>
      <c r="B861" s="269"/>
      <c r="C861" s="269"/>
      <c r="D861" s="270"/>
      <c r="E861" s="270"/>
      <c r="F861" s="270"/>
      <c r="G861" s="270"/>
      <c r="H861" s="269"/>
      <c r="I861" s="269"/>
      <c r="J861" s="269"/>
      <c r="K861" s="269"/>
      <c r="L861" s="269"/>
      <c r="M861" s="269"/>
      <c r="N861" s="269"/>
      <c r="O861" s="269"/>
      <c r="P861" s="269"/>
      <c r="Q861" s="269"/>
      <c r="R861" s="269"/>
      <c r="S861" s="269"/>
      <c r="T861" s="269"/>
      <c r="U861" s="269"/>
      <c r="V861" s="269"/>
      <c r="W861" s="269"/>
      <c r="X861" s="269"/>
      <c r="Y861" s="269"/>
      <c r="Z861" s="269"/>
    </row>
    <row r="862" spans="1:26" ht="12.75" customHeight="1" x14ac:dyDescent="0.2">
      <c r="A862" s="269"/>
      <c r="B862" s="269"/>
      <c r="C862" s="269"/>
      <c r="D862" s="270"/>
      <c r="E862" s="270"/>
      <c r="F862" s="270"/>
      <c r="G862" s="270"/>
      <c r="H862" s="269"/>
      <c r="I862" s="269"/>
      <c r="J862" s="269"/>
      <c r="K862" s="269"/>
      <c r="L862" s="269"/>
      <c r="M862" s="269"/>
      <c r="N862" s="269"/>
      <c r="O862" s="269"/>
      <c r="P862" s="269"/>
      <c r="Q862" s="269"/>
      <c r="R862" s="269"/>
      <c r="S862" s="269"/>
      <c r="T862" s="269"/>
      <c r="U862" s="269"/>
      <c r="V862" s="269"/>
      <c r="W862" s="269"/>
      <c r="X862" s="269"/>
      <c r="Y862" s="269"/>
      <c r="Z862" s="269"/>
    </row>
    <row r="863" spans="1:26" ht="12.75" customHeight="1" x14ac:dyDescent="0.2">
      <c r="A863" s="269"/>
      <c r="B863" s="269"/>
      <c r="C863" s="269"/>
      <c r="D863" s="270"/>
      <c r="E863" s="270"/>
      <c r="F863" s="270"/>
      <c r="G863" s="270"/>
      <c r="H863" s="269"/>
      <c r="I863" s="269"/>
      <c r="J863" s="269"/>
      <c r="K863" s="269"/>
      <c r="L863" s="269"/>
      <c r="M863" s="269"/>
      <c r="N863" s="269"/>
      <c r="O863" s="269"/>
      <c r="P863" s="269"/>
      <c r="Q863" s="269"/>
      <c r="R863" s="269"/>
      <c r="S863" s="269"/>
      <c r="T863" s="269"/>
      <c r="U863" s="269"/>
      <c r="V863" s="269"/>
      <c r="W863" s="269"/>
      <c r="X863" s="269"/>
      <c r="Y863" s="269"/>
      <c r="Z863" s="269"/>
    </row>
    <row r="864" spans="1:26" ht="12.75" customHeight="1" x14ac:dyDescent="0.2">
      <c r="A864" s="269"/>
      <c r="B864" s="269"/>
      <c r="C864" s="269"/>
      <c r="D864" s="270"/>
      <c r="E864" s="270"/>
      <c r="F864" s="270"/>
      <c r="G864" s="270"/>
      <c r="H864" s="269"/>
      <c r="I864" s="269"/>
      <c r="J864" s="269"/>
      <c r="K864" s="269"/>
      <c r="L864" s="269"/>
      <c r="M864" s="269"/>
      <c r="N864" s="269"/>
      <c r="O864" s="269"/>
      <c r="P864" s="269"/>
      <c r="Q864" s="269"/>
      <c r="R864" s="269"/>
      <c r="S864" s="269"/>
      <c r="T864" s="269"/>
      <c r="U864" s="269"/>
      <c r="V864" s="269"/>
      <c r="W864" s="269"/>
      <c r="X864" s="269"/>
      <c r="Y864" s="269"/>
      <c r="Z864" s="269"/>
    </row>
    <row r="865" spans="1:26" ht="12.75" customHeight="1" x14ac:dyDescent="0.2">
      <c r="A865" s="269"/>
      <c r="B865" s="269"/>
      <c r="C865" s="269"/>
      <c r="D865" s="270"/>
      <c r="E865" s="270"/>
      <c r="F865" s="270"/>
      <c r="G865" s="270"/>
      <c r="H865" s="269"/>
      <c r="I865" s="269"/>
      <c r="J865" s="269"/>
      <c r="K865" s="269"/>
      <c r="L865" s="269"/>
      <c r="M865" s="269"/>
      <c r="N865" s="269"/>
      <c r="O865" s="269"/>
      <c r="P865" s="269"/>
      <c r="Q865" s="269"/>
      <c r="R865" s="269"/>
      <c r="S865" s="269"/>
      <c r="T865" s="269"/>
      <c r="U865" s="269"/>
      <c r="V865" s="269"/>
      <c r="W865" s="269"/>
      <c r="X865" s="269"/>
      <c r="Y865" s="269"/>
      <c r="Z865" s="269"/>
    </row>
    <row r="866" spans="1:26" ht="12.75" customHeight="1" x14ac:dyDescent="0.2">
      <c r="A866" s="269"/>
      <c r="B866" s="269"/>
      <c r="C866" s="269"/>
      <c r="D866" s="270"/>
      <c r="E866" s="270"/>
      <c r="F866" s="270"/>
      <c r="G866" s="270"/>
      <c r="H866" s="269"/>
      <c r="I866" s="269"/>
      <c r="J866" s="269"/>
      <c r="K866" s="269"/>
      <c r="L866" s="269"/>
      <c r="M866" s="269"/>
      <c r="N866" s="269"/>
      <c r="O866" s="269"/>
      <c r="P866" s="269"/>
      <c r="Q866" s="269"/>
      <c r="R866" s="269"/>
      <c r="S866" s="269"/>
      <c r="T866" s="269"/>
      <c r="U866" s="269"/>
      <c r="V866" s="269"/>
      <c r="W866" s="269"/>
      <c r="X866" s="269"/>
      <c r="Y866" s="269"/>
      <c r="Z866" s="269"/>
    </row>
    <row r="867" spans="1:26" ht="12.75" customHeight="1" x14ac:dyDescent="0.2">
      <c r="A867" s="269"/>
      <c r="B867" s="269"/>
      <c r="C867" s="269"/>
      <c r="D867" s="270"/>
      <c r="E867" s="270"/>
      <c r="F867" s="270"/>
      <c r="G867" s="270"/>
      <c r="H867" s="269"/>
      <c r="I867" s="269"/>
      <c r="J867" s="269"/>
      <c r="K867" s="269"/>
      <c r="L867" s="269"/>
      <c r="M867" s="269"/>
      <c r="N867" s="269"/>
      <c r="O867" s="269"/>
      <c r="P867" s="269"/>
      <c r="Q867" s="269"/>
      <c r="R867" s="269"/>
      <c r="S867" s="269"/>
      <c r="T867" s="269"/>
      <c r="U867" s="269"/>
      <c r="V867" s="269"/>
      <c r="W867" s="269"/>
      <c r="X867" s="269"/>
      <c r="Y867" s="269"/>
      <c r="Z867" s="269"/>
    </row>
    <row r="868" spans="1:26" ht="12.75" customHeight="1" x14ac:dyDescent="0.2">
      <c r="A868" s="269"/>
      <c r="B868" s="269"/>
      <c r="C868" s="269"/>
      <c r="D868" s="270"/>
      <c r="E868" s="270"/>
      <c r="F868" s="270"/>
      <c r="G868" s="270"/>
      <c r="H868" s="269"/>
      <c r="I868" s="269"/>
      <c r="J868" s="269"/>
      <c r="K868" s="269"/>
      <c r="L868" s="269"/>
      <c r="M868" s="269"/>
      <c r="N868" s="269"/>
      <c r="O868" s="269"/>
      <c r="P868" s="269"/>
      <c r="Q868" s="269"/>
      <c r="R868" s="269"/>
      <c r="S868" s="269"/>
      <c r="T868" s="269"/>
      <c r="U868" s="269"/>
      <c r="V868" s="269"/>
      <c r="W868" s="269"/>
      <c r="X868" s="269"/>
      <c r="Y868" s="269"/>
      <c r="Z868" s="269"/>
    </row>
    <row r="869" spans="1:26" ht="12.75" customHeight="1" x14ac:dyDescent="0.2">
      <c r="A869" s="269"/>
      <c r="B869" s="269"/>
      <c r="C869" s="269"/>
      <c r="D869" s="270"/>
      <c r="E869" s="270"/>
      <c r="F869" s="270"/>
      <c r="G869" s="270"/>
      <c r="H869" s="269"/>
      <c r="I869" s="269"/>
      <c r="J869" s="269"/>
      <c r="K869" s="269"/>
      <c r="L869" s="269"/>
      <c r="M869" s="269"/>
      <c r="N869" s="269"/>
      <c r="O869" s="269"/>
      <c r="P869" s="269"/>
      <c r="Q869" s="269"/>
      <c r="R869" s="269"/>
      <c r="S869" s="269"/>
      <c r="T869" s="269"/>
      <c r="U869" s="269"/>
      <c r="V869" s="269"/>
      <c r="W869" s="269"/>
      <c r="X869" s="269"/>
      <c r="Y869" s="269"/>
      <c r="Z869" s="269"/>
    </row>
    <row r="870" spans="1:26" ht="12.75" customHeight="1" x14ac:dyDescent="0.2">
      <c r="A870" s="269"/>
      <c r="B870" s="269"/>
      <c r="C870" s="269"/>
      <c r="D870" s="270"/>
      <c r="E870" s="270"/>
      <c r="F870" s="270"/>
      <c r="G870" s="270"/>
      <c r="H870" s="269"/>
      <c r="I870" s="269"/>
      <c r="J870" s="269"/>
      <c r="K870" s="269"/>
      <c r="L870" s="269"/>
      <c r="M870" s="269"/>
      <c r="N870" s="269"/>
      <c r="O870" s="269"/>
      <c r="P870" s="269"/>
      <c r="Q870" s="269"/>
      <c r="R870" s="269"/>
      <c r="S870" s="269"/>
      <c r="T870" s="269"/>
      <c r="U870" s="269"/>
      <c r="V870" s="269"/>
      <c r="W870" s="269"/>
      <c r="X870" s="269"/>
      <c r="Y870" s="269"/>
      <c r="Z870" s="269"/>
    </row>
    <row r="871" spans="1:26" ht="12.75" customHeight="1" x14ac:dyDescent="0.2">
      <c r="A871" s="269"/>
      <c r="B871" s="269"/>
      <c r="C871" s="269"/>
      <c r="D871" s="270"/>
      <c r="E871" s="270"/>
      <c r="F871" s="270"/>
      <c r="G871" s="270"/>
      <c r="H871" s="269"/>
      <c r="I871" s="269"/>
      <c r="J871" s="269"/>
      <c r="K871" s="269"/>
      <c r="L871" s="269"/>
      <c r="M871" s="269"/>
      <c r="N871" s="269"/>
      <c r="O871" s="269"/>
      <c r="P871" s="269"/>
      <c r="Q871" s="269"/>
      <c r="R871" s="269"/>
      <c r="S871" s="269"/>
      <c r="T871" s="269"/>
      <c r="U871" s="269"/>
      <c r="V871" s="269"/>
      <c r="W871" s="269"/>
      <c r="X871" s="269"/>
      <c r="Y871" s="269"/>
      <c r="Z871" s="269"/>
    </row>
    <row r="872" spans="1:26" ht="12.75" customHeight="1" x14ac:dyDescent="0.2">
      <c r="A872" s="269"/>
      <c r="B872" s="269"/>
      <c r="C872" s="269"/>
      <c r="D872" s="270"/>
      <c r="E872" s="270"/>
      <c r="F872" s="270"/>
      <c r="G872" s="270"/>
      <c r="H872" s="269"/>
      <c r="I872" s="269"/>
      <c r="J872" s="269"/>
      <c r="K872" s="269"/>
      <c r="L872" s="269"/>
      <c r="M872" s="269"/>
      <c r="N872" s="269"/>
      <c r="O872" s="269"/>
      <c r="P872" s="269"/>
      <c r="Q872" s="269"/>
      <c r="R872" s="269"/>
      <c r="S872" s="269"/>
      <c r="T872" s="269"/>
      <c r="U872" s="269"/>
      <c r="V872" s="269"/>
      <c r="W872" s="269"/>
      <c r="X872" s="269"/>
      <c r="Y872" s="269"/>
      <c r="Z872" s="269"/>
    </row>
    <row r="873" spans="1:26" ht="12.75" customHeight="1" x14ac:dyDescent="0.2">
      <c r="A873" s="269"/>
      <c r="B873" s="269"/>
      <c r="C873" s="269"/>
      <c r="D873" s="270"/>
      <c r="E873" s="270"/>
      <c r="F873" s="270"/>
      <c r="G873" s="270"/>
      <c r="H873" s="269"/>
      <c r="I873" s="269"/>
      <c r="J873" s="269"/>
      <c r="K873" s="269"/>
      <c r="L873" s="269"/>
      <c r="M873" s="269"/>
      <c r="N873" s="269"/>
      <c r="O873" s="269"/>
      <c r="P873" s="269"/>
      <c r="Q873" s="269"/>
      <c r="R873" s="269"/>
      <c r="S873" s="269"/>
      <c r="T873" s="269"/>
      <c r="U873" s="269"/>
      <c r="V873" s="269"/>
      <c r="W873" s="269"/>
      <c r="X873" s="269"/>
      <c r="Y873" s="269"/>
      <c r="Z873" s="269"/>
    </row>
    <row r="874" spans="1:26" ht="12.75" customHeight="1" x14ac:dyDescent="0.2">
      <c r="A874" s="269"/>
      <c r="B874" s="269"/>
      <c r="C874" s="269"/>
      <c r="D874" s="270"/>
      <c r="E874" s="270"/>
      <c r="F874" s="270"/>
      <c r="G874" s="270"/>
      <c r="H874" s="269"/>
      <c r="I874" s="269"/>
      <c r="J874" s="269"/>
      <c r="K874" s="269"/>
      <c r="L874" s="269"/>
      <c r="M874" s="269"/>
      <c r="N874" s="269"/>
      <c r="O874" s="269"/>
      <c r="P874" s="269"/>
      <c r="Q874" s="269"/>
      <c r="R874" s="269"/>
      <c r="S874" s="269"/>
      <c r="T874" s="269"/>
      <c r="U874" s="269"/>
      <c r="V874" s="269"/>
      <c r="W874" s="269"/>
      <c r="X874" s="269"/>
      <c r="Y874" s="269"/>
      <c r="Z874" s="269"/>
    </row>
    <row r="875" spans="1:26" ht="12.75" customHeight="1" x14ac:dyDescent="0.2">
      <c r="A875" s="269"/>
      <c r="B875" s="269"/>
      <c r="C875" s="269"/>
      <c r="D875" s="270"/>
      <c r="E875" s="270"/>
      <c r="F875" s="270"/>
      <c r="G875" s="270"/>
      <c r="H875" s="269"/>
      <c r="I875" s="269"/>
      <c r="J875" s="269"/>
      <c r="K875" s="269"/>
      <c r="L875" s="269"/>
      <c r="M875" s="269"/>
      <c r="N875" s="269"/>
      <c r="O875" s="269"/>
      <c r="P875" s="269"/>
      <c r="Q875" s="269"/>
      <c r="R875" s="269"/>
      <c r="S875" s="269"/>
      <c r="T875" s="269"/>
      <c r="U875" s="269"/>
      <c r="V875" s="269"/>
      <c r="W875" s="269"/>
      <c r="X875" s="269"/>
      <c r="Y875" s="269"/>
      <c r="Z875" s="269"/>
    </row>
    <row r="876" spans="1:26" ht="12.75" customHeight="1" x14ac:dyDescent="0.2">
      <c r="A876" s="269"/>
      <c r="B876" s="269"/>
      <c r="C876" s="269"/>
      <c r="D876" s="270"/>
      <c r="E876" s="270"/>
      <c r="F876" s="270"/>
      <c r="G876" s="270"/>
      <c r="H876" s="269"/>
      <c r="I876" s="269"/>
      <c r="J876" s="269"/>
      <c r="K876" s="269"/>
      <c r="L876" s="269"/>
      <c r="M876" s="269"/>
      <c r="N876" s="269"/>
      <c r="O876" s="269"/>
      <c r="P876" s="269"/>
      <c r="Q876" s="269"/>
      <c r="R876" s="269"/>
      <c r="S876" s="269"/>
      <c r="T876" s="269"/>
      <c r="U876" s="269"/>
      <c r="V876" s="269"/>
      <c r="W876" s="269"/>
      <c r="X876" s="269"/>
      <c r="Y876" s="269"/>
      <c r="Z876" s="269"/>
    </row>
    <row r="877" spans="1:26" ht="12.75" customHeight="1" x14ac:dyDescent="0.2">
      <c r="A877" s="269"/>
      <c r="B877" s="269"/>
      <c r="C877" s="269"/>
      <c r="D877" s="270"/>
      <c r="E877" s="270"/>
      <c r="F877" s="270"/>
      <c r="G877" s="270"/>
      <c r="H877" s="269"/>
      <c r="I877" s="269"/>
      <c r="J877" s="269"/>
      <c r="K877" s="269"/>
      <c r="L877" s="269"/>
      <c r="M877" s="269"/>
      <c r="N877" s="269"/>
      <c r="O877" s="269"/>
      <c r="P877" s="269"/>
      <c r="Q877" s="269"/>
      <c r="R877" s="269"/>
      <c r="S877" s="269"/>
      <c r="T877" s="269"/>
      <c r="U877" s="269"/>
      <c r="V877" s="269"/>
      <c r="W877" s="269"/>
      <c r="X877" s="269"/>
      <c r="Y877" s="269"/>
      <c r="Z877" s="269"/>
    </row>
    <row r="878" spans="1:26" ht="12.75" customHeight="1" x14ac:dyDescent="0.2">
      <c r="A878" s="269"/>
      <c r="B878" s="269"/>
      <c r="C878" s="269"/>
      <c r="D878" s="270"/>
      <c r="E878" s="270"/>
      <c r="F878" s="270"/>
      <c r="G878" s="270"/>
      <c r="H878" s="269"/>
      <c r="I878" s="269"/>
      <c r="J878" s="269"/>
      <c r="K878" s="269"/>
      <c r="L878" s="269"/>
      <c r="M878" s="269"/>
      <c r="N878" s="269"/>
      <c r="O878" s="269"/>
      <c r="P878" s="269"/>
      <c r="Q878" s="269"/>
      <c r="R878" s="269"/>
      <c r="S878" s="269"/>
      <c r="T878" s="269"/>
      <c r="U878" s="269"/>
      <c r="V878" s="269"/>
      <c r="W878" s="269"/>
      <c r="X878" s="269"/>
      <c r="Y878" s="269"/>
      <c r="Z878" s="269"/>
    </row>
    <row r="879" spans="1:26" ht="12.75" customHeight="1" x14ac:dyDescent="0.2">
      <c r="A879" s="269"/>
      <c r="B879" s="269"/>
      <c r="C879" s="269"/>
      <c r="D879" s="270"/>
      <c r="E879" s="270"/>
      <c r="F879" s="270"/>
      <c r="G879" s="270"/>
      <c r="H879" s="269"/>
      <c r="I879" s="269"/>
      <c r="J879" s="269"/>
      <c r="K879" s="269"/>
      <c r="L879" s="269"/>
      <c r="M879" s="269"/>
      <c r="N879" s="269"/>
      <c r="O879" s="269"/>
      <c r="P879" s="269"/>
      <c r="Q879" s="269"/>
      <c r="R879" s="269"/>
      <c r="S879" s="269"/>
      <c r="T879" s="269"/>
      <c r="U879" s="269"/>
      <c r="V879" s="269"/>
      <c r="W879" s="269"/>
      <c r="X879" s="269"/>
      <c r="Y879" s="269"/>
      <c r="Z879" s="269"/>
    </row>
    <row r="880" spans="1:26" ht="12.75" customHeight="1" x14ac:dyDescent="0.2">
      <c r="A880" s="269"/>
      <c r="B880" s="269"/>
      <c r="C880" s="269"/>
      <c r="D880" s="270"/>
      <c r="E880" s="270"/>
      <c r="F880" s="270"/>
      <c r="G880" s="270"/>
      <c r="H880" s="269"/>
      <c r="I880" s="269"/>
      <c r="J880" s="269"/>
      <c r="K880" s="269"/>
      <c r="L880" s="269"/>
      <c r="M880" s="269"/>
      <c r="N880" s="269"/>
      <c r="O880" s="269"/>
      <c r="P880" s="269"/>
      <c r="Q880" s="269"/>
      <c r="R880" s="269"/>
      <c r="S880" s="269"/>
      <c r="T880" s="269"/>
      <c r="U880" s="269"/>
      <c r="V880" s="269"/>
      <c r="W880" s="269"/>
      <c r="X880" s="269"/>
      <c r="Y880" s="269"/>
      <c r="Z880" s="269"/>
    </row>
    <row r="881" spans="1:26" ht="12.75" customHeight="1" x14ac:dyDescent="0.2">
      <c r="A881" s="269"/>
      <c r="B881" s="269"/>
      <c r="C881" s="269"/>
      <c r="D881" s="270"/>
      <c r="E881" s="270"/>
      <c r="F881" s="270"/>
      <c r="G881" s="270"/>
      <c r="H881" s="269"/>
      <c r="I881" s="269"/>
      <c r="J881" s="269"/>
      <c r="K881" s="269"/>
      <c r="L881" s="269"/>
      <c r="M881" s="269"/>
      <c r="N881" s="269"/>
      <c r="O881" s="269"/>
      <c r="P881" s="269"/>
      <c r="Q881" s="269"/>
      <c r="R881" s="269"/>
      <c r="S881" s="269"/>
      <c r="T881" s="269"/>
      <c r="U881" s="269"/>
      <c r="V881" s="269"/>
      <c r="W881" s="269"/>
      <c r="X881" s="269"/>
      <c r="Y881" s="269"/>
      <c r="Z881" s="269"/>
    </row>
    <row r="882" spans="1:26" ht="12.75" customHeight="1" x14ac:dyDescent="0.2">
      <c r="A882" s="269"/>
      <c r="B882" s="269"/>
      <c r="C882" s="269"/>
      <c r="D882" s="270"/>
      <c r="E882" s="270"/>
      <c r="F882" s="270"/>
      <c r="G882" s="270"/>
      <c r="H882" s="269"/>
      <c r="I882" s="269"/>
      <c r="J882" s="269"/>
      <c r="K882" s="269"/>
      <c r="L882" s="269"/>
      <c r="M882" s="269"/>
      <c r="N882" s="269"/>
      <c r="O882" s="269"/>
      <c r="P882" s="269"/>
      <c r="Q882" s="269"/>
      <c r="R882" s="269"/>
      <c r="S882" s="269"/>
      <c r="T882" s="269"/>
      <c r="U882" s="269"/>
      <c r="V882" s="269"/>
      <c r="W882" s="269"/>
      <c r="X882" s="269"/>
      <c r="Y882" s="269"/>
      <c r="Z882" s="269"/>
    </row>
    <row r="883" spans="1:26" ht="12.75" customHeight="1" x14ac:dyDescent="0.2">
      <c r="A883" s="269"/>
      <c r="B883" s="269"/>
      <c r="C883" s="269"/>
      <c r="D883" s="270"/>
      <c r="E883" s="270"/>
      <c r="F883" s="270"/>
      <c r="G883" s="270"/>
      <c r="H883" s="269"/>
      <c r="I883" s="269"/>
      <c r="J883" s="269"/>
      <c r="K883" s="269"/>
      <c r="L883" s="269"/>
      <c r="M883" s="269"/>
      <c r="N883" s="269"/>
      <c r="O883" s="269"/>
      <c r="P883" s="269"/>
      <c r="Q883" s="269"/>
      <c r="R883" s="269"/>
      <c r="S883" s="269"/>
      <c r="T883" s="269"/>
      <c r="U883" s="269"/>
      <c r="V883" s="269"/>
      <c r="W883" s="269"/>
      <c r="X883" s="269"/>
      <c r="Y883" s="269"/>
      <c r="Z883" s="269"/>
    </row>
    <row r="884" spans="1:26" ht="12.75" customHeight="1" x14ac:dyDescent="0.2">
      <c r="A884" s="269"/>
      <c r="B884" s="269"/>
      <c r="C884" s="269"/>
      <c r="D884" s="270"/>
      <c r="E884" s="270"/>
      <c r="F884" s="270"/>
      <c r="G884" s="270"/>
      <c r="H884" s="269"/>
      <c r="I884" s="269"/>
      <c r="J884" s="269"/>
      <c r="K884" s="269"/>
      <c r="L884" s="269"/>
      <c r="M884" s="269"/>
      <c r="N884" s="269"/>
      <c r="O884" s="269"/>
      <c r="P884" s="269"/>
      <c r="Q884" s="269"/>
      <c r="R884" s="269"/>
      <c r="S884" s="269"/>
      <c r="T884" s="269"/>
      <c r="U884" s="269"/>
      <c r="V884" s="269"/>
      <c r="W884" s="269"/>
      <c r="X884" s="269"/>
      <c r="Y884" s="269"/>
      <c r="Z884" s="269"/>
    </row>
    <row r="885" spans="1:26" ht="12.75" customHeight="1" x14ac:dyDescent="0.2">
      <c r="A885" s="269"/>
      <c r="B885" s="269"/>
      <c r="C885" s="269"/>
      <c r="D885" s="270"/>
      <c r="E885" s="270"/>
      <c r="F885" s="270"/>
      <c r="G885" s="270"/>
      <c r="H885" s="269"/>
      <c r="I885" s="269"/>
      <c r="J885" s="269"/>
      <c r="K885" s="269"/>
      <c r="L885" s="269"/>
      <c r="M885" s="269"/>
      <c r="N885" s="269"/>
      <c r="O885" s="269"/>
      <c r="P885" s="269"/>
      <c r="Q885" s="269"/>
      <c r="R885" s="269"/>
      <c r="S885" s="269"/>
      <c r="T885" s="269"/>
      <c r="U885" s="269"/>
      <c r="V885" s="269"/>
      <c r="W885" s="269"/>
      <c r="X885" s="269"/>
      <c r="Y885" s="269"/>
      <c r="Z885" s="269"/>
    </row>
    <row r="886" spans="1:26" ht="12.75" customHeight="1" x14ac:dyDescent="0.2">
      <c r="A886" s="269"/>
      <c r="B886" s="269"/>
      <c r="C886" s="269"/>
      <c r="D886" s="270"/>
      <c r="E886" s="270"/>
      <c r="F886" s="270"/>
      <c r="G886" s="270"/>
      <c r="H886" s="269"/>
      <c r="I886" s="269"/>
      <c r="J886" s="269"/>
      <c r="K886" s="269"/>
      <c r="L886" s="269"/>
      <c r="M886" s="269"/>
      <c r="N886" s="269"/>
      <c r="O886" s="269"/>
      <c r="P886" s="269"/>
      <c r="Q886" s="269"/>
      <c r="R886" s="269"/>
      <c r="S886" s="269"/>
      <c r="T886" s="269"/>
      <c r="U886" s="269"/>
      <c r="V886" s="269"/>
      <c r="W886" s="269"/>
      <c r="X886" s="269"/>
      <c r="Y886" s="269"/>
      <c r="Z886" s="269"/>
    </row>
    <row r="887" spans="1:26" ht="12.75" customHeight="1" x14ac:dyDescent="0.2">
      <c r="A887" s="269"/>
      <c r="B887" s="269"/>
      <c r="C887" s="269"/>
      <c r="D887" s="270"/>
      <c r="E887" s="270"/>
      <c r="F887" s="270"/>
      <c r="G887" s="270"/>
      <c r="H887" s="269"/>
      <c r="I887" s="269"/>
      <c r="J887" s="269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</row>
    <row r="888" spans="1:26" ht="12.75" customHeight="1" x14ac:dyDescent="0.2">
      <c r="A888" s="269"/>
      <c r="B888" s="269"/>
      <c r="C888" s="269"/>
      <c r="D888" s="270"/>
      <c r="E888" s="270"/>
      <c r="F888" s="270"/>
      <c r="G888" s="270"/>
      <c r="H888" s="269"/>
      <c r="I888" s="269"/>
      <c r="J888" s="269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</row>
    <row r="889" spans="1:26" ht="12.75" customHeight="1" x14ac:dyDescent="0.2">
      <c r="A889" s="269"/>
      <c r="B889" s="269"/>
      <c r="C889" s="269"/>
      <c r="D889" s="270"/>
      <c r="E889" s="270"/>
      <c r="F889" s="270"/>
      <c r="G889" s="270"/>
      <c r="H889" s="269"/>
      <c r="I889" s="269"/>
      <c r="J889" s="269"/>
      <c r="K889" s="269"/>
      <c r="L889" s="269"/>
      <c r="M889" s="269"/>
      <c r="N889" s="269"/>
      <c r="O889" s="269"/>
      <c r="P889" s="269"/>
      <c r="Q889" s="269"/>
      <c r="R889" s="269"/>
      <c r="S889" s="269"/>
      <c r="T889" s="269"/>
      <c r="U889" s="269"/>
      <c r="V889" s="269"/>
      <c r="W889" s="269"/>
      <c r="X889" s="269"/>
      <c r="Y889" s="269"/>
      <c r="Z889" s="269"/>
    </row>
    <row r="890" spans="1:26" ht="12.75" customHeight="1" x14ac:dyDescent="0.2">
      <c r="A890" s="269"/>
      <c r="B890" s="269"/>
      <c r="C890" s="269"/>
      <c r="D890" s="270"/>
      <c r="E890" s="270"/>
      <c r="F890" s="270"/>
      <c r="G890" s="270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</row>
    <row r="891" spans="1:26" ht="12.75" customHeight="1" x14ac:dyDescent="0.2">
      <c r="A891" s="269"/>
      <c r="B891" s="269"/>
      <c r="C891" s="269"/>
      <c r="D891" s="270"/>
      <c r="E891" s="270"/>
      <c r="F891" s="270"/>
      <c r="G891" s="270"/>
      <c r="H891" s="269"/>
      <c r="I891" s="269"/>
      <c r="J891" s="269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</row>
    <row r="892" spans="1:26" ht="12.75" customHeight="1" x14ac:dyDescent="0.2">
      <c r="A892" s="269"/>
      <c r="B892" s="269"/>
      <c r="C892" s="269"/>
      <c r="D892" s="270"/>
      <c r="E892" s="270"/>
      <c r="F892" s="270"/>
      <c r="G892" s="270"/>
      <c r="H892" s="269"/>
      <c r="I892" s="269"/>
      <c r="J892" s="269"/>
      <c r="K892" s="269"/>
      <c r="L892" s="269"/>
      <c r="M892" s="269"/>
      <c r="N892" s="269"/>
      <c r="O892" s="269"/>
      <c r="P892" s="269"/>
      <c r="Q892" s="269"/>
      <c r="R892" s="269"/>
      <c r="S892" s="269"/>
      <c r="T892" s="269"/>
      <c r="U892" s="269"/>
      <c r="V892" s="269"/>
      <c r="W892" s="269"/>
      <c r="X892" s="269"/>
      <c r="Y892" s="269"/>
      <c r="Z892" s="269"/>
    </row>
    <row r="893" spans="1:26" ht="12.75" customHeight="1" x14ac:dyDescent="0.2">
      <c r="A893" s="269"/>
      <c r="B893" s="269"/>
      <c r="C893" s="269"/>
      <c r="D893" s="270"/>
      <c r="E893" s="270"/>
      <c r="F893" s="270"/>
      <c r="G893" s="270"/>
      <c r="H893" s="269"/>
      <c r="I893" s="269"/>
      <c r="J893" s="269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</row>
    <row r="894" spans="1:26" ht="12.75" customHeight="1" x14ac:dyDescent="0.2">
      <c r="A894" s="269"/>
      <c r="B894" s="269"/>
      <c r="C894" s="269"/>
      <c r="D894" s="270"/>
      <c r="E894" s="270"/>
      <c r="F894" s="270"/>
      <c r="G894" s="270"/>
      <c r="H894" s="269"/>
      <c r="I894" s="269"/>
      <c r="J894" s="269"/>
      <c r="K894" s="269"/>
      <c r="L894" s="269"/>
      <c r="M894" s="269"/>
      <c r="N894" s="269"/>
      <c r="O894" s="269"/>
      <c r="P894" s="269"/>
      <c r="Q894" s="269"/>
      <c r="R894" s="269"/>
      <c r="S894" s="269"/>
      <c r="T894" s="269"/>
      <c r="U894" s="269"/>
      <c r="V894" s="269"/>
      <c r="W894" s="269"/>
      <c r="X894" s="269"/>
      <c r="Y894" s="269"/>
      <c r="Z894" s="269"/>
    </row>
    <row r="895" spans="1:26" ht="12.75" customHeight="1" x14ac:dyDescent="0.2">
      <c r="A895" s="269"/>
      <c r="B895" s="269"/>
      <c r="C895" s="269"/>
      <c r="D895" s="270"/>
      <c r="E895" s="270"/>
      <c r="F895" s="270"/>
      <c r="G895" s="270"/>
      <c r="H895" s="269"/>
      <c r="I895" s="269"/>
      <c r="J895" s="269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</row>
    <row r="896" spans="1:26" ht="12.75" customHeight="1" x14ac:dyDescent="0.2">
      <c r="A896" s="269"/>
      <c r="B896" s="269"/>
      <c r="C896" s="269"/>
      <c r="D896" s="270"/>
      <c r="E896" s="270"/>
      <c r="F896" s="270"/>
      <c r="G896" s="270"/>
      <c r="H896" s="269"/>
      <c r="I896" s="269"/>
      <c r="J896" s="269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</row>
    <row r="897" spans="1:26" ht="12.75" customHeight="1" x14ac:dyDescent="0.2">
      <c r="A897" s="269"/>
      <c r="B897" s="269"/>
      <c r="C897" s="269"/>
      <c r="D897" s="270"/>
      <c r="E897" s="270"/>
      <c r="F897" s="270"/>
      <c r="G897" s="270"/>
      <c r="H897" s="269"/>
      <c r="I897" s="269"/>
      <c r="J897" s="269"/>
      <c r="K897" s="269"/>
      <c r="L897" s="269"/>
      <c r="M897" s="269"/>
      <c r="N897" s="269"/>
      <c r="O897" s="269"/>
      <c r="P897" s="269"/>
      <c r="Q897" s="269"/>
      <c r="R897" s="269"/>
      <c r="S897" s="269"/>
      <c r="T897" s="269"/>
      <c r="U897" s="269"/>
      <c r="V897" s="269"/>
      <c r="W897" s="269"/>
      <c r="X897" s="269"/>
      <c r="Y897" s="269"/>
      <c r="Z897" s="269"/>
    </row>
    <row r="898" spans="1:26" ht="12.75" customHeight="1" x14ac:dyDescent="0.2">
      <c r="A898" s="269"/>
      <c r="B898" s="269"/>
      <c r="C898" s="269"/>
      <c r="D898" s="270"/>
      <c r="E898" s="270"/>
      <c r="F898" s="270"/>
      <c r="G898" s="270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</row>
    <row r="899" spans="1:26" ht="12.75" customHeight="1" x14ac:dyDescent="0.2">
      <c r="A899" s="269"/>
      <c r="B899" s="269"/>
      <c r="C899" s="269"/>
      <c r="D899" s="270"/>
      <c r="E899" s="270"/>
      <c r="F899" s="270"/>
      <c r="G899" s="270"/>
      <c r="H899" s="269"/>
      <c r="I899" s="269"/>
      <c r="J899" s="269"/>
      <c r="K899" s="269"/>
      <c r="L899" s="269"/>
      <c r="M899" s="269"/>
      <c r="N899" s="269"/>
      <c r="O899" s="269"/>
      <c r="P899" s="269"/>
      <c r="Q899" s="269"/>
      <c r="R899" s="269"/>
      <c r="S899" s="269"/>
      <c r="T899" s="269"/>
      <c r="U899" s="269"/>
      <c r="V899" s="269"/>
      <c r="W899" s="269"/>
      <c r="X899" s="269"/>
      <c r="Y899" s="269"/>
      <c r="Z899" s="269"/>
    </row>
    <row r="900" spans="1:26" ht="12.75" customHeight="1" x14ac:dyDescent="0.2">
      <c r="A900" s="269"/>
      <c r="B900" s="269"/>
      <c r="C900" s="269"/>
      <c r="D900" s="270"/>
      <c r="E900" s="270"/>
      <c r="F900" s="270"/>
      <c r="G900" s="270"/>
      <c r="H900" s="269"/>
      <c r="I900" s="269"/>
      <c r="J900" s="269"/>
      <c r="K900" s="269"/>
      <c r="L900" s="269"/>
      <c r="M900" s="269"/>
      <c r="N900" s="269"/>
      <c r="O900" s="269"/>
      <c r="P900" s="269"/>
      <c r="Q900" s="269"/>
      <c r="R900" s="269"/>
      <c r="S900" s="269"/>
      <c r="T900" s="269"/>
      <c r="U900" s="269"/>
      <c r="V900" s="269"/>
      <c r="W900" s="269"/>
      <c r="X900" s="269"/>
      <c r="Y900" s="269"/>
      <c r="Z900" s="269"/>
    </row>
    <row r="901" spans="1:26" ht="12.75" customHeight="1" x14ac:dyDescent="0.2">
      <c r="A901" s="269"/>
      <c r="B901" s="269"/>
      <c r="C901" s="269"/>
      <c r="D901" s="270"/>
      <c r="E901" s="270"/>
      <c r="F901" s="270"/>
      <c r="G901" s="270"/>
      <c r="H901" s="269"/>
      <c r="I901" s="269"/>
      <c r="J901" s="269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</row>
    <row r="902" spans="1:26" ht="12.75" customHeight="1" x14ac:dyDescent="0.2">
      <c r="A902" s="269"/>
      <c r="B902" s="269"/>
      <c r="C902" s="269"/>
      <c r="D902" s="270"/>
      <c r="E902" s="270"/>
      <c r="F902" s="270"/>
      <c r="G902" s="270"/>
      <c r="H902" s="269"/>
      <c r="I902" s="269"/>
      <c r="J902" s="269"/>
      <c r="K902" s="269"/>
      <c r="L902" s="269"/>
      <c r="M902" s="269"/>
      <c r="N902" s="269"/>
      <c r="O902" s="269"/>
      <c r="P902" s="269"/>
      <c r="Q902" s="269"/>
      <c r="R902" s="269"/>
      <c r="S902" s="269"/>
      <c r="T902" s="269"/>
      <c r="U902" s="269"/>
      <c r="V902" s="269"/>
      <c r="W902" s="269"/>
      <c r="X902" s="269"/>
      <c r="Y902" s="269"/>
      <c r="Z902" s="269"/>
    </row>
    <row r="903" spans="1:26" ht="12.75" customHeight="1" x14ac:dyDescent="0.2">
      <c r="A903" s="269"/>
      <c r="B903" s="269"/>
      <c r="C903" s="269"/>
      <c r="D903" s="270"/>
      <c r="E903" s="270"/>
      <c r="F903" s="270"/>
      <c r="G903" s="270"/>
      <c r="H903" s="269"/>
      <c r="I903" s="269"/>
      <c r="J903" s="269"/>
      <c r="K903" s="269"/>
      <c r="L903" s="269"/>
      <c r="M903" s="269"/>
      <c r="N903" s="269"/>
      <c r="O903" s="269"/>
      <c r="P903" s="269"/>
      <c r="Q903" s="269"/>
      <c r="R903" s="269"/>
      <c r="S903" s="269"/>
      <c r="T903" s="269"/>
      <c r="U903" s="269"/>
      <c r="V903" s="269"/>
      <c r="W903" s="269"/>
      <c r="X903" s="269"/>
      <c r="Y903" s="269"/>
      <c r="Z903" s="269"/>
    </row>
    <row r="904" spans="1:26" ht="12.75" customHeight="1" x14ac:dyDescent="0.2">
      <c r="A904" s="269"/>
      <c r="B904" s="269"/>
      <c r="C904" s="269"/>
      <c r="D904" s="270"/>
      <c r="E904" s="270"/>
      <c r="F904" s="270"/>
      <c r="G904" s="270"/>
      <c r="H904" s="269"/>
      <c r="I904" s="269"/>
      <c r="J904" s="269"/>
      <c r="K904" s="269"/>
      <c r="L904" s="269"/>
      <c r="M904" s="269"/>
      <c r="N904" s="269"/>
      <c r="O904" s="269"/>
      <c r="P904" s="269"/>
      <c r="Q904" s="269"/>
      <c r="R904" s="269"/>
      <c r="S904" s="269"/>
      <c r="T904" s="269"/>
      <c r="U904" s="269"/>
      <c r="V904" s="269"/>
      <c r="W904" s="269"/>
      <c r="X904" s="269"/>
      <c r="Y904" s="269"/>
      <c r="Z904" s="269"/>
    </row>
    <row r="905" spans="1:26" ht="12.75" customHeight="1" x14ac:dyDescent="0.2">
      <c r="A905" s="269"/>
      <c r="B905" s="269"/>
      <c r="C905" s="269"/>
      <c r="D905" s="270"/>
      <c r="E905" s="270"/>
      <c r="F905" s="270"/>
      <c r="G905" s="270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</row>
    <row r="906" spans="1:26" ht="12.75" customHeight="1" x14ac:dyDescent="0.2">
      <c r="A906" s="269"/>
      <c r="B906" s="269"/>
      <c r="C906" s="269"/>
      <c r="D906" s="270"/>
      <c r="E906" s="270"/>
      <c r="F906" s="270"/>
      <c r="G906" s="270"/>
      <c r="H906" s="269"/>
      <c r="I906" s="269"/>
      <c r="J906" s="269"/>
      <c r="K906" s="269"/>
      <c r="L906" s="269"/>
      <c r="M906" s="269"/>
      <c r="N906" s="269"/>
      <c r="O906" s="269"/>
      <c r="P906" s="269"/>
      <c r="Q906" s="269"/>
      <c r="R906" s="269"/>
      <c r="S906" s="269"/>
      <c r="T906" s="269"/>
      <c r="U906" s="269"/>
      <c r="V906" s="269"/>
      <c r="W906" s="269"/>
      <c r="X906" s="269"/>
      <c r="Y906" s="269"/>
      <c r="Z906" s="269"/>
    </row>
    <row r="907" spans="1:26" ht="12.75" customHeight="1" x14ac:dyDescent="0.2">
      <c r="A907" s="269"/>
      <c r="B907" s="269"/>
      <c r="C907" s="269"/>
      <c r="D907" s="270"/>
      <c r="E907" s="270"/>
      <c r="F907" s="270"/>
      <c r="G907" s="270"/>
      <c r="H907" s="269"/>
      <c r="I907" s="269"/>
      <c r="J907" s="269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</row>
    <row r="908" spans="1:26" ht="12.75" customHeight="1" x14ac:dyDescent="0.2">
      <c r="A908" s="269"/>
      <c r="B908" s="269"/>
      <c r="C908" s="269"/>
      <c r="D908" s="270"/>
      <c r="E908" s="270"/>
      <c r="F908" s="270"/>
      <c r="G908" s="270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</row>
    <row r="909" spans="1:26" ht="12.75" customHeight="1" x14ac:dyDescent="0.2">
      <c r="A909" s="269"/>
      <c r="B909" s="269"/>
      <c r="C909" s="269"/>
      <c r="D909" s="270"/>
      <c r="E909" s="270"/>
      <c r="F909" s="270"/>
      <c r="G909" s="270"/>
      <c r="H909" s="269"/>
      <c r="I909" s="269"/>
      <c r="J909" s="269"/>
      <c r="K909" s="269"/>
      <c r="L909" s="269"/>
      <c r="M909" s="269"/>
      <c r="N909" s="269"/>
      <c r="O909" s="269"/>
      <c r="P909" s="269"/>
      <c r="Q909" s="269"/>
      <c r="R909" s="269"/>
      <c r="S909" s="269"/>
      <c r="T909" s="269"/>
      <c r="U909" s="269"/>
      <c r="V909" s="269"/>
      <c r="W909" s="269"/>
      <c r="X909" s="269"/>
      <c r="Y909" s="269"/>
      <c r="Z909" s="269"/>
    </row>
    <row r="910" spans="1:26" ht="12.75" customHeight="1" x14ac:dyDescent="0.2">
      <c r="A910" s="269"/>
      <c r="B910" s="269"/>
      <c r="C910" s="269"/>
      <c r="D910" s="270"/>
      <c r="E910" s="270"/>
      <c r="F910" s="270"/>
      <c r="G910" s="270"/>
      <c r="H910" s="269"/>
      <c r="I910" s="269"/>
      <c r="J910" s="269"/>
      <c r="K910" s="269"/>
      <c r="L910" s="269"/>
      <c r="M910" s="269"/>
      <c r="N910" s="269"/>
      <c r="O910" s="269"/>
      <c r="P910" s="269"/>
      <c r="Q910" s="269"/>
      <c r="R910" s="269"/>
      <c r="S910" s="269"/>
      <c r="T910" s="269"/>
      <c r="U910" s="269"/>
      <c r="V910" s="269"/>
      <c r="W910" s="269"/>
      <c r="X910" s="269"/>
      <c r="Y910" s="269"/>
      <c r="Z910" s="269"/>
    </row>
    <row r="911" spans="1:26" ht="12.75" customHeight="1" x14ac:dyDescent="0.2">
      <c r="A911" s="269"/>
      <c r="B911" s="269"/>
      <c r="C911" s="269"/>
      <c r="D911" s="270"/>
      <c r="E911" s="270"/>
      <c r="F911" s="270"/>
      <c r="G911" s="270"/>
      <c r="H911" s="269"/>
      <c r="I911" s="269"/>
      <c r="J911" s="269"/>
      <c r="K911" s="269"/>
      <c r="L911" s="269"/>
      <c r="M911" s="269"/>
      <c r="N911" s="269"/>
      <c r="O911" s="269"/>
      <c r="P911" s="269"/>
      <c r="Q911" s="269"/>
      <c r="R911" s="269"/>
      <c r="S911" s="269"/>
      <c r="T911" s="269"/>
      <c r="U911" s="269"/>
      <c r="V911" s="269"/>
      <c r="W911" s="269"/>
      <c r="X911" s="269"/>
      <c r="Y911" s="269"/>
      <c r="Z911" s="269"/>
    </row>
    <row r="912" spans="1:26" ht="12.75" customHeight="1" x14ac:dyDescent="0.2">
      <c r="A912" s="269"/>
      <c r="B912" s="269"/>
      <c r="C912" s="269"/>
      <c r="D912" s="270"/>
      <c r="E912" s="270"/>
      <c r="F912" s="270"/>
      <c r="G912" s="270"/>
      <c r="H912" s="269"/>
      <c r="I912" s="269"/>
      <c r="J912" s="269"/>
      <c r="K912" s="269"/>
      <c r="L912" s="269"/>
      <c r="M912" s="269"/>
      <c r="N912" s="269"/>
      <c r="O912" s="269"/>
      <c r="P912" s="269"/>
      <c r="Q912" s="269"/>
      <c r="R912" s="269"/>
      <c r="S912" s="269"/>
      <c r="T912" s="269"/>
      <c r="U912" s="269"/>
      <c r="V912" s="269"/>
      <c r="W912" s="269"/>
      <c r="X912" s="269"/>
      <c r="Y912" s="269"/>
      <c r="Z912" s="269"/>
    </row>
    <row r="913" spans="1:26" ht="12.75" customHeight="1" x14ac:dyDescent="0.2">
      <c r="A913" s="269"/>
      <c r="B913" s="269"/>
      <c r="C913" s="269"/>
      <c r="D913" s="270"/>
      <c r="E913" s="270"/>
      <c r="F913" s="270"/>
      <c r="G913" s="270"/>
      <c r="H913" s="269"/>
      <c r="I913" s="269"/>
      <c r="J913" s="269"/>
      <c r="K913" s="269"/>
      <c r="L913" s="269"/>
      <c r="M913" s="269"/>
      <c r="N913" s="269"/>
      <c r="O913" s="269"/>
      <c r="P913" s="269"/>
      <c r="Q913" s="269"/>
      <c r="R913" s="269"/>
      <c r="S913" s="269"/>
      <c r="T913" s="269"/>
      <c r="U913" s="269"/>
      <c r="V913" s="269"/>
      <c r="W913" s="269"/>
      <c r="X913" s="269"/>
      <c r="Y913" s="269"/>
      <c r="Z913" s="269"/>
    </row>
    <row r="914" spans="1:26" ht="12.75" customHeight="1" x14ac:dyDescent="0.2">
      <c r="A914" s="269"/>
      <c r="B914" s="269"/>
      <c r="C914" s="269"/>
      <c r="D914" s="270"/>
      <c r="E914" s="270"/>
      <c r="F914" s="270"/>
      <c r="G914" s="270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</row>
    <row r="915" spans="1:26" ht="12.75" customHeight="1" x14ac:dyDescent="0.2">
      <c r="A915" s="269"/>
      <c r="B915" s="269"/>
      <c r="C915" s="269"/>
      <c r="D915" s="270"/>
      <c r="E915" s="270"/>
      <c r="F915" s="270"/>
      <c r="G915" s="270"/>
      <c r="H915" s="269"/>
      <c r="I915" s="269"/>
      <c r="J915" s="269"/>
      <c r="K915" s="269"/>
      <c r="L915" s="269"/>
      <c r="M915" s="269"/>
      <c r="N915" s="269"/>
      <c r="O915" s="269"/>
      <c r="P915" s="269"/>
      <c r="Q915" s="269"/>
      <c r="R915" s="269"/>
      <c r="S915" s="269"/>
      <c r="T915" s="269"/>
      <c r="U915" s="269"/>
      <c r="V915" s="269"/>
      <c r="W915" s="269"/>
      <c r="X915" s="269"/>
      <c r="Y915" s="269"/>
      <c r="Z915" s="269"/>
    </row>
    <row r="916" spans="1:26" ht="12.75" customHeight="1" x14ac:dyDescent="0.2">
      <c r="A916" s="269"/>
      <c r="B916" s="269"/>
      <c r="C916" s="269"/>
      <c r="D916" s="270"/>
      <c r="E916" s="270"/>
      <c r="F916" s="270"/>
      <c r="G916" s="270"/>
      <c r="H916" s="269"/>
      <c r="I916" s="269"/>
      <c r="J916" s="269"/>
      <c r="K916" s="269"/>
      <c r="L916" s="269"/>
      <c r="M916" s="269"/>
      <c r="N916" s="269"/>
      <c r="O916" s="269"/>
      <c r="P916" s="269"/>
      <c r="Q916" s="269"/>
      <c r="R916" s="269"/>
      <c r="S916" s="269"/>
      <c r="T916" s="269"/>
      <c r="U916" s="269"/>
      <c r="V916" s="269"/>
      <c r="W916" s="269"/>
      <c r="X916" s="269"/>
      <c r="Y916" s="269"/>
      <c r="Z916" s="269"/>
    </row>
    <row r="917" spans="1:26" ht="12.75" customHeight="1" x14ac:dyDescent="0.2">
      <c r="A917" s="269"/>
      <c r="B917" s="269"/>
      <c r="C917" s="269"/>
      <c r="D917" s="270"/>
      <c r="E917" s="270"/>
      <c r="F917" s="270"/>
      <c r="G917" s="270"/>
      <c r="H917" s="269"/>
      <c r="I917" s="269"/>
      <c r="J917" s="269"/>
      <c r="K917" s="269"/>
      <c r="L917" s="269"/>
      <c r="M917" s="269"/>
      <c r="N917" s="269"/>
      <c r="O917" s="269"/>
      <c r="P917" s="269"/>
      <c r="Q917" s="269"/>
      <c r="R917" s="269"/>
      <c r="S917" s="269"/>
      <c r="T917" s="269"/>
      <c r="U917" s="269"/>
      <c r="V917" s="269"/>
      <c r="W917" s="269"/>
      <c r="X917" s="269"/>
      <c r="Y917" s="269"/>
      <c r="Z917" s="269"/>
    </row>
    <row r="918" spans="1:26" ht="12.75" customHeight="1" x14ac:dyDescent="0.2">
      <c r="A918" s="269"/>
      <c r="B918" s="269"/>
      <c r="C918" s="269"/>
      <c r="D918" s="270"/>
      <c r="E918" s="270"/>
      <c r="F918" s="270"/>
      <c r="G918" s="270"/>
      <c r="H918" s="269"/>
      <c r="I918" s="269"/>
      <c r="J918" s="269"/>
      <c r="K918" s="269"/>
      <c r="L918" s="269"/>
      <c r="M918" s="269"/>
      <c r="N918" s="269"/>
      <c r="O918" s="269"/>
      <c r="P918" s="269"/>
      <c r="Q918" s="269"/>
      <c r="R918" s="269"/>
      <c r="S918" s="269"/>
      <c r="T918" s="269"/>
      <c r="U918" s="269"/>
      <c r="V918" s="269"/>
      <c r="W918" s="269"/>
      <c r="X918" s="269"/>
      <c r="Y918" s="269"/>
      <c r="Z918" s="269"/>
    </row>
    <row r="919" spans="1:26" ht="12.75" customHeight="1" x14ac:dyDescent="0.2">
      <c r="A919" s="269"/>
      <c r="B919" s="269"/>
      <c r="C919" s="269"/>
      <c r="D919" s="270"/>
      <c r="E919" s="270"/>
      <c r="F919" s="270"/>
      <c r="G919" s="270"/>
      <c r="H919" s="269"/>
      <c r="I919" s="269"/>
      <c r="J919" s="269"/>
      <c r="K919" s="269"/>
      <c r="L919" s="269"/>
      <c r="M919" s="269"/>
      <c r="N919" s="269"/>
      <c r="O919" s="269"/>
      <c r="P919" s="269"/>
      <c r="Q919" s="269"/>
      <c r="R919" s="269"/>
      <c r="S919" s="269"/>
      <c r="T919" s="269"/>
      <c r="U919" s="269"/>
      <c r="V919" s="269"/>
      <c r="W919" s="269"/>
      <c r="X919" s="269"/>
      <c r="Y919" s="269"/>
      <c r="Z919" s="269"/>
    </row>
    <row r="920" spans="1:26" ht="12.75" customHeight="1" x14ac:dyDescent="0.2">
      <c r="A920" s="269"/>
      <c r="B920" s="269"/>
      <c r="C920" s="269"/>
      <c r="D920" s="270"/>
      <c r="E920" s="270"/>
      <c r="F920" s="270"/>
      <c r="G920" s="270"/>
      <c r="H920" s="269"/>
      <c r="I920" s="269"/>
      <c r="J920" s="269"/>
      <c r="K920" s="269"/>
      <c r="L920" s="269"/>
      <c r="M920" s="269"/>
      <c r="N920" s="269"/>
      <c r="O920" s="269"/>
      <c r="P920" s="269"/>
      <c r="Q920" s="269"/>
      <c r="R920" s="269"/>
      <c r="S920" s="269"/>
      <c r="T920" s="269"/>
      <c r="U920" s="269"/>
      <c r="V920" s="269"/>
      <c r="W920" s="269"/>
      <c r="X920" s="269"/>
      <c r="Y920" s="269"/>
      <c r="Z920" s="269"/>
    </row>
    <row r="921" spans="1:26" ht="12.75" customHeight="1" x14ac:dyDescent="0.2">
      <c r="A921" s="269"/>
      <c r="B921" s="269"/>
      <c r="C921" s="269"/>
      <c r="D921" s="270"/>
      <c r="E921" s="270"/>
      <c r="F921" s="270"/>
      <c r="G921" s="270"/>
      <c r="H921" s="269"/>
      <c r="I921" s="269"/>
      <c r="J921" s="269"/>
      <c r="K921" s="269"/>
      <c r="L921" s="269"/>
      <c r="M921" s="269"/>
      <c r="N921" s="269"/>
      <c r="O921" s="269"/>
      <c r="P921" s="269"/>
      <c r="Q921" s="269"/>
      <c r="R921" s="269"/>
      <c r="S921" s="269"/>
      <c r="T921" s="269"/>
      <c r="U921" s="269"/>
      <c r="V921" s="269"/>
      <c r="W921" s="269"/>
      <c r="X921" s="269"/>
      <c r="Y921" s="269"/>
      <c r="Z921" s="269"/>
    </row>
    <row r="922" spans="1:26" ht="12.75" customHeight="1" x14ac:dyDescent="0.2">
      <c r="A922" s="269"/>
      <c r="B922" s="269"/>
      <c r="C922" s="269"/>
      <c r="D922" s="270"/>
      <c r="E922" s="270"/>
      <c r="F922" s="270"/>
      <c r="G922" s="270"/>
      <c r="H922" s="269"/>
      <c r="I922" s="269"/>
      <c r="J922" s="269"/>
      <c r="K922" s="269"/>
      <c r="L922" s="269"/>
      <c r="M922" s="269"/>
      <c r="N922" s="269"/>
      <c r="O922" s="269"/>
      <c r="P922" s="269"/>
      <c r="Q922" s="269"/>
      <c r="R922" s="269"/>
      <c r="S922" s="269"/>
      <c r="T922" s="269"/>
      <c r="U922" s="269"/>
      <c r="V922" s="269"/>
      <c r="W922" s="269"/>
      <c r="X922" s="269"/>
      <c r="Y922" s="269"/>
      <c r="Z922" s="269"/>
    </row>
    <row r="923" spans="1:26" ht="12.75" customHeight="1" x14ac:dyDescent="0.2">
      <c r="A923" s="269"/>
      <c r="B923" s="269"/>
      <c r="C923" s="269"/>
      <c r="D923" s="270"/>
      <c r="E923" s="270"/>
      <c r="F923" s="270"/>
      <c r="G923" s="270"/>
      <c r="H923" s="269"/>
      <c r="I923" s="269"/>
      <c r="J923" s="269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  <c r="V923" s="269"/>
      <c r="W923" s="269"/>
      <c r="X923" s="269"/>
      <c r="Y923" s="269"/>
      <c r="Z923" s="269"/>
    </row>
    <row r="924" spans="1:26" ht="12.75" customHeight="1" x14ac:dyDescent="0.2">
      <c r="A924" s="269"/>
      <c r="B924" s="269"/>
      <c r="C924" s="269"/>
      <c r="D924" s="270"/>
      <c r="E924" s="270"/>
      <c r="F924" s="270"/>
      <c r="G924" s="270"/>
      <c r="H924" s="269"/>
      <c r="I924" s="269"/>
      <c r="J924" s="269"/>
      <c r="K924" s="269"/>
      <c r="L924" s="269"/>
      <c r="M924" s="269"/>
      <c r="N924" s="269"/>
      <c r="O924" s="269"/>
      <c r="P924" s="269"/>
      <c r="Q924" s="269"/>
      <c r="R924" s="269"/>
      <c r="S924" s="269"/>
      <c r="T924" s="269"/>
      <c r="U924" s="269"/>
      <c r="V924" s="269"/>
      <c r="W924" s="269"/>
      <c r="X924" s="269"/>
      <c r="Y924" s="269"/>
      <c r="Z924" s="269"/>
    </row>
    <row r="925" spans="1:26" ht="12.75" customHeight="1" x14ac:dyDescent="0.2">
      <c r="A925" s="269"/>
      <c r="B925" s="269"/>
      <c r="C925" s="269"/>
      <c r="D925" s="270"/>
      <c r="E925" s="270"/>
      <c r="F925" s="270"/>
      <c r="G925" s="270"/>
      <c r="H925" s="269"/>
      <c r="I925" s="269"/>
      <c r="J925" s="269"/>
      <c r="K925" s="269"/>
      <c r="L925" s="269"/>
      <c r="M925" s="269"/>
      <c r="N925" s="269"/>
      <c r="O925" s="269"/>
      <c r="P925" s="269"/>
      <c r="Q925" s="269"/>
      <c r="R925" s="269"/>
      <c r="S925" s="269"/>
      <c r="T925" s="269"/>
      <c r="U925" s="269"/>
      <c r="V925" s="269"/>
      <c r="W925" s="269"/>
      <c r="X925" s="269"/>
      <c r="Y925" s="269"/>
      <c r="Z925" s="269"/>
    </row>
    <row r="926" spans="1:26" ht="12.75" customHeight="1" x14ac:dyDescent="0.2">
      <c r="A926" s="269"/>
      <c r="B926" s="269"/>
      <c r="C926" s="269"/>
      <c r="D926" s="270"/>
      <c r="E926" s="270"/>
      <c r="F926" s="270"/>
      <c r="G926" s="270"/>
      <c r="H926" s="269"/>
      <c r="I926" s="269"/>
      <c r="J926" s="269"/>
      <c r="K926" s="269"/>
      <c r="L926" s="269"/>
      <c r="M926" s="269"/>
      <c r="N926" s="269"/>
      <c r="O926" s="269"/>
      <c r="P926" s="269"/>
      <c r="Q926" s="269"/>
      <c r="R926" s="269"/>
      <c r="S926" s="269"/>
      <c r="T926" s="269"/>
      <c r="U926" s="269"/>
      <c r="V926" s="269"/>
      <c r="W926" s="269"/>
      <c r="X926" s="269"/>
      <c r="Y926" s="269"/>
      <c r="Z926" s="269"/>
    </row>
    <row r="927" spans="1:26" ht="12.75" customHeight="1" x14ac:dyDescent="0.2">
      <c r="A927" s="269"/>
      <c r="B927" s="269"/>
      <c r="C927" s="269"/>
      <c r="D927" s="270"/>
      <c r="E927" s="270"/>
      <c r="F927" s="270"/>
      <c r="G927" s="270"/>
      <c r="H927" s="269"/>
      <c r="I927" s="269"/>
      <c r="J927" s="269"/>
      <c r="K927" s="269"/>
      <c r="L927" s="269"/>
      <c r="M927" s="269"/>
      <c r="N927" s="269"/>
      <c r="O927" s="269"/>
      <c r="P927" s="269"/>
      <c r="Q927" s="269"/>
      <c r="R927" s="269"/>
      <c r="S927" s="269"/>
      <c r="T927" s="269"/>
      <c r="U927" s="269"/>
      <c r="V927" s="269"/>
      <c r="W927" s="269"/>
      <c r="X927" s="269"/>
      <c r="Y927" s="269"/>
      <c r="Z927" s="269"/>
    </row>
    <row r="928" spans="1:26" ht="12.75" customHeight="1" x14ac:dyDescent="0.2">
      <c r="A928" s="269"/>
      <c r="B928" s="269"/>
      <c r="C928" s="269"/>
      <c r="D928" s="270"/>
      <c r="E928" s="270"/>
      <c r="F928" s="270"/>
      <c r="G928" s="270"/>
      <c r="H928" s="269"/>
      <c r="I928" s="269"/>
      <c r="J928" s="269"/>
      <c r="K928" s="269"/>
      <c r="L928" s="269"/>
      <c r="M928" s="269"/>
      <c r="N928" s="269"/>
      <c r="O928" s="269"/>
      <c r="P928" s="269"/>
      <c r="Q928" s="269"/>
      <c r="R928" s="269"/>
      <c r="S928" s="269"/>
      <c r="T928" s="269"/>
      <c r="U928" s="269"/>
      <c r="V928" s="269"/>
      <c r="W928" s="269"/>
      <c r="X928" s="269"/>
      <c r="Y928" s="269"/>
      <c r="Z928" s="269"/>
    </row>
    <row r="929" spans="1:26" ht="12.75" customHeight="1" x14ac:dyDescent="0.2">
      <c r="A929" s="269"/>
      <c r="B929" s="269"/>
      <c r="C929" s="269"/>
      <c r="D929" s="270"/>
      <c r="E929" s="270"/>
      <c r="F929" s="270"/>
      <c r="G929" s="270"/>
      <c r="H929" s="269"/>
      <c r="I929" s="269"/>
      <c r="J929" s="269"/>
      <c r="K929" s="269"/>
      <c r="L929" s="269"/>
      <c r="M929" s="269"/>
      <c r="N929" s="269"/>
      <c r="O929" s="269"/>
      <c r="P929" s="269"/>
      <c r="Q929" s="269"/>
      <c r="R929" s="269"/>
      <c r="S929" s="269"/>
      <c r="T929" s="269"/>
      <c r="U929" s="269"/>
      <c r="V929" s="269"/>
      <c r="W929" s="269"/>
      <c r="X929" s="269"/>
      <c r="Y929" s="269"/>
      <c r="Z929" s="269"/>
    </row>
    <row r="930" spans="1:26" ht="12.75" customHeight="1" x14ac:dyDescent="0.2">
      <c r="A930" s="269"/>
      <c r="B930" s="269"/>
      <c r="C930" s="269"/>
      <c r="D930" s="270"/>
      <c r="E930" s="270"/>
      <c r="F930" s="270"/>
      <c r="G930" s="270"/>
      <c r="H930" s="269"/>
      <c r="I930" s="269"/>
      <c r="J930" s="269"/>
      <c r="K930" s="269"/>
      <c r="L930" s="269"/>
      <c r="M930" s="269"/>
      <c r="N930" s="269"/>
      <c r="O930" s="269"/>
      <c r="P930" s="269"/>
      <c r="Q930" s="269"/>
      <c r="R930" s="269"/>
      <c r="S930" s="269"/>
      <c r="T930" s="269"/>
      <c r="U930" s="269"/>
      <c r="V930" s="269"/>
      <c r="W930" s="269"/>
      <c r="X930" s="269"/>
      <c r="Y930" s="269"/>
      <c r="Z930" s="269"/>
    </row>
    <row r="931" spans="1:26" ht="12.75" customHeight="1" x14ac:dyDescent="0.2">
      <c r="A931" s="269"/>
      <c r="B931" s="269"/>
      <c r="C931" s="269"/>
      <c r="D931" s="270"/>
      <c r="E931" s="270"/>
      <c r="F931" s="270"/>
      <c r="G931" s="270"/>
      <c r="H931" s="269"/>
      <c r="I931" s="269"/>
      <c r="J931" s="269"/>
      <c r="K931" s="269"/>
      <c r="L931" s="269"/>
      <c r="M931" s="269"/>
      <c r="N931" s="269"/>
      <c r="O931" s="269"/>
      <c r="P931" s="269"/>
      <c r="Q931" s="269"/>
      <c r="R931" s="269"/>
      <c r="S931" s="269"/>
      <c r="T931" s="269"/>
      <c r="U931" s="269"/>
      <c r="V931" s="269"/>
      <c r="W931" s="269"/>
      <c r="X931" s="269"/>
      <c r="Y931" s="269"/>
      <c r="Z931" s="269"/>
    </row>
    <row r="932" spans="1:26" ht="12.75" customHeight="1" x14ac:dyDescent="0.2">
      <c r="A932" s="269"/>
      <c r="B932" s="269"/>
      <c r="C932" s="269"/>
      <c r="D932" s="270"/>
      <c r="E932" s="270"/>
      <c r="F932" s="270"/>
      <c r="G932" s="270"/>
      <c r="H932" s="269"/>
      <c r="I932" s="269"/>
      <c r="J932" s="269"/>
      <c r="K932" s="269"/>
      <c r="L932" s="269"/>
      <c r="M932" s="269"/>
      <c r="N932" s="269"/>
      <c r="O932" s="269"/>
      <c r="P932" s="269"/>
      <c r="Q932" s="269"/>
      <c r="R932" s="269"/>
      <c r="S932" s="269"/>
      <c r="T932" s="269"/>
      <c r="U932" s="269"/>
      <c r="V932" s="269"/>
      <c r="W932" s="269"/>
      <c r="X932" s="269"/>
      <c r="Y932" s="269"/>
      <c r="Z932" s="269"/>
    </row>
    <row r="933" spans="1:26" ht="12.75" customHeight="1" x14ac:dyDescent="0.2">
      <c r="A933" s="269"/>
      <c r="B933" s="269"/>
      <c r="C933" s="269"/>
      <c r="D933" s="270"/>
      <c r="E933" s="270"/>
      <c r="F933" s="270"/>
      <c r="G933" s="270"/>
      <c r="H933" s="269"/>
      <c r="I933" s="269"/>
      <c r="J933" s="269"/>
      <c r="K933" s="269"/>
      <c r="L933" s="269"/>
      <c r="M933" s="269"/>
      <c r="N933" s="269"/>
      <c r="O933" s="269"/>
      <c r="P933" s="269"/>
      <c r="Q933" s="269"/>
      <c r="R933" s="269"/>
      <c r="S933" s="269"/>
      <c r="T933" s="269"/>
      <c r="U933" s="269"/>
      <c r="V933" s="269"/>
      <c r="W933" s="269"/>
      <c r="X933" s="269"/>
      <c r="Y933" s="269"/>
      <c r="Z933" s="269"/>
    </row>
    <row r="934" spans="1:26" ht="12.75" customHeight="1" x14ac:dyDescent="0.2">
      <c r="A934" s="269"/>
      <c r="B934" s="269"/>
      <c r="C934" s="269"/>
      <c r="D934" s="270"/>
      <c r="E934" s="270"/>
      <c r="F934" s="270"/>
      <c r="G934" s="270"/>
      <c r="H934" s="269"/>
      <c r="I934" s="269"/>
      <c r="J934" s="269"/>
      <c r="K934" s="269"/>
      <c r="L934" s="269"/>
      <c r="M934" s="269"/>
      <c r="N934" s="269"/>
      <c r="O934" s="269"/>
      <c r="P934" s="269"/>
      <c r="Q934" s="269"/>
      <c r="R934" s="269"/>
      <c r="S934" s="269"/>
      <c r="T934" s="269"/>
      <c r="U934" s="269"/>
      <c r="V934" s="269"/>
      <c r="W934" s="269"/>
      <c r="X934" s="269"/>
      <c r="Y934" s="269"/>
      <c r="Z934" s="269"/>
    </row>
    <row r="935" spans="1:26" ht="12.75" customHeight="1" x14ac:dyDescent="0.2">
      <c r="A935" s="269"/>
      <c r="B935" s="269"/>
      <c r="C935" s="269"/>
      <c r="D935" s="270"/>
      <c r="E935" s="270"/>
      <c r="F935" s="270"/>
      <c r="G935" s="270"/>
      <c r="H935" s="269"/>
      <c r="I935" s="269"/>
      <c r="J935" s="269"/>
      <c r="K935" s="269"/>
      <c r="L935" s="269"/>
      <c r="M935" s="269"/>
      <c r="N935" s="269"/>
      <c r="O935" s="269"/>
      <c r="P935" s="269"/>
      <c r="Q935" s="269"/>
      <c r="R935" s="269"/>
      <c r="S935" s="269"/>
      <c r="T935" s="269"/>
      <c r="U935" s="269"/>
      <c r="V935" s="269"/>
      <c r="W935" s="269"/>
      <c r="X935" s="269"/>
      <c r="Y935" s="269"/>
      <c r="Z935" s="269"/>
    </row>
    <row r="936" spans="1:26" ht="12.75" customHeight="1" x14ac:dyDescent="0.2">
      <c r="A936" s="269"/>
      <c r="B936" s="269"/>
      <c r="C936" s="269"/>
      <c r="D936" s="270"/>
      <c r="E936" s="270"/>
      <c r="F936" s="270"/>
      <c r="G936" s="270"/>
      <c r="H936" s="269"/>
      <c r="I936" s="269"/>
      <c r="J936" s="269"/>
      <c r="K936" s="269"/>
      <c r="L936" s="269"/>
      <c r="M936" s="269"/>
      <c r="N936" s="269"/>
      <c r="O936" s="269"/>
      <c r="P936" s="269"/>
      <c r="Q936" s="269"/>
      <c r="R936" s="269"/>
      <c r="S936" s="269"/>
      <c r="T936" s="269"/>
      <c r="U936" s="269"/>
      <c r="V936" s="269"/>
      <c r="W936" s="269"/>
      <c r="X936" s="269"/>
      <c r="Y936" s="269"/>
      <c r="Z936" s="269"/>
    </row>
    <row r="937" spans="1:26" ht="12.75" customHeight="1" x14ac:dyDescent="0.2">
      <c r="A937" s="269"/>
      <c r="B937" s="269"/>
      <c r="C937" s="269"/>
      <c r="D937" s="270"/>
      <c r="E937" s="270"/>
      <c r="F937" s="270"/>
      <c r="G937" s="270"/>
      <c r="H937" s="269"/>
      <c r="I937" s="269"/>
      <c r="J937" s="269"/>
      <c r="K937" s="269"/>
      <c r="L937" s="269"/>
      <c r="M937" s="269"/>
      <c r="N937" s="269"/>
      <c r="O937" s="269"/>
      <c r="P937" s="269"/>
      <c r="Q937" s="269"/>
      <c r="R937" s="269"/>
      <c r="S937" s="269"/>
      <c r="T937" s="269"/>
      <c r="U937" s="269"/>
      <c r="V937" s="269"/>
      <c r="W937" s="269"/>
      <c r="X937" s="269"/>
      <c r="Y937" s="269"/>
      <c r="Z937" s="269"/>
    </row>
    <row r="938" spans="1:26" ht="12.75" customHeight="1" x14ac:dyDescent="0.2">
      <c r="A938" s="269"/>
      <c r="B938" s="269"/>
      <c r="C938" s="269"/>
      <c r="D938" s="270"/>
      <c r="E938" s="270"/>
      <c r="F938" s="270"/>
      <c r="G938" s="270"/>
      <c r="H938" s="269"/>
      <c r="I938" s="269"/>
      <c r="J938" s="269"/>
      <c r="K938" s="269"/>
      <c r="L938" s="269"/>
      <c r="M938" s="269"/>
      <c r="N938" s="269"/>
      <c r="O938" s="269"/>
      <c r="P938" s="269"/>
      <c r="Q938" s="269"/>
      <c r="R938" s="269"/>
      <c r="S938" s="269"/>
      <c r="T938" s="269"/>
      <c r="U938" s="269"/>
      <c r="V938" s="269"/>
      <c r="W938" s="269"/>
      <c r="X938" s="269"/>
      <c r="Y938" s="269"/>
      <c r="Z938" s="269"/>
    </row>
    <row r="939" spans="1:26" ht="12.75" customHeight="1" x14ac:dyDescent="0.2">
      <c r="A939" s="269"/>
      <c r="B939" s="269"/>
      <c r="C939" s="269"/>
      <c r="D939" s="270"/>
      <c r="E939" s="270"/>
      <c r="F939" s="270"/>
      <c r="G939" s="270"/>
      <c r="H939" s="269"/>
      <c r="I939" s="269"/>
      <c r="J939" s="269"/>
      <c r="K939" s="269"/>
      <c r="L939" s="269"/>
      <c r="M939" s="269"/>
      <c r="N939" s="269"/>
      <c r="O939" s="269"/>
      <c r="P939" s="269"/>
      <c r="Q939" s="269"/>
      <c r="R939" s="269"/>
      <c r="S939" s="269"/>
      <c r="T939" s="269"/>
      <c r="U939" s="269"/>
      <c r="V939" s="269"/>
      <c r="W939" s="269"/>
      <c r="X939" s="269"/>
      <c r="Y939" s="269"/>
      <c r="Z939" s="269"/>
    </row>
    <row r="940" spans="1:26" ht="12.75" customHeight="1" x14ac:dyDescent="0.2">
      <c r="A940" s="269"/>
      <c r="B940" s="269"/>
      <c r="C940" s="269"/>
      <c r="D940" s="270"/>
      <c r="E940" s="270"/>
      <c r="F940" s="270"/>
      <c r="G940" s="270"/>
      <c r="H940" s="269"/>
      <c r="I940" s="269"/>
      <c r="J940" s="269"/>
      <c r="K940" s="269"/>
      <c r="L940" s="269"/>
      <c r="M940" s="269"/>
      <c r="N940" s="269"/>
      <c r="O940" s="269"/>
      <c r="P940" s="269"/>
      <c r="Q940" s="269"/>
      <c r="R940" s="269"/>
      <c r="S940" s="269"/>
      <c r="T940" s="269"/>
      <c r="U940" s="269"/>
      <c r="V940" s="269"/>
      <c r="W940" s="269"/>
      <c r="X940" s="269"/>
      <c r="Y940" s="269"/>
      <c r="Z940" s="269"/>
    </row>
    <row r="941" spans="1:26" ht="12.75" customHeight="1" x14ac:dyDescent="0.2">
      <c r="A941" s="269"/>
      <c r="B941" s="269"/>
      <c r="C941" s="269"/>
      <c r="D941" s="270"/>
      <c r="E941" s="270"/>
      <c r="F941" s="270"/>
      <c r="G941" s="270"/>
      <c r="H941" s="269"/>
      <c r="I941" s="269"/>
      <c r="J941" s="269"/>
      <c r="K941" s="269"/>
      <c r="L941" s="269"/>
      <c r="M941" s="269"/>
      <c r="N941" s="269"/>
      <c r="O941" s="269"/>
      <c r="P941" s="269"/>
      <c r="Q941" s="269"/>
      <c r="R941" s="269"/>
      <c r="S941" s="269"/>
      <c r="T941" s="269"/>
      <c r="U941" s="269"/>
      <c r="V941" s="269"/>
      <c r="W941" s="269"/>
      <c r="X941" s="269"/>
      <c r="Y941" s="269"/>
      <c r="Z941" s="269"/>
    </row>
    <row r="942" spans="1:26" ht="12.75" customHeight="1" x14ac:dyDescent="0.2">
      <c r="A942" s="269"/>
      <c r="B942" s="269"/>
      <c r="C942" s="269"/>
      <c r="D942" s="270"/>
      <c r="E942" s="270"/>
      <c r="F942" s="270"/>
      <c r="G942" s="270"/>
      <c r="H942" s="269"/>
      <c r="I942" s="269"/>
      <c r="J942" s="269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  <c r="W942" s="269"/>
      <c r="X942" s="269"/>
      <c r="Y942" s="269"/>
      <c r="Z942" s="269"/>
    </row>
    <row r="943" spans="1:26" ht="12.75" customHeight="1" x14ac:dyDescent="0.2">
      <c r="A943" s="269"/>
      <c r="B943" s="269"/>
      <c r="C943" s="269"/>
      <c r="D943" s="270"/>
      <c r="E943" s="270"/>
      <c r="F943" s="270"/>
      <c r="G943" s="270"/>
      <c r="H943" s="269"/>
      <c r="I943" s="269"/>
      <c r="J943" s="269"/>
      <c r="K943" s="269"/>
      <c r="L943" s="269"/>
      <c r="M943" s="269"/>
      <c r="N943" s="269"/>
      <c r="O943" s="269"/>
      <c r="P943" s="269"/>
      <c r="Q943" s="269"/>
      <c r="R943" s="269"/>
      <c r="S943" s="269"/>
      <c r="T943" s="269"/>
      <c r="U943" s="269"/>
      <c r="V943" s="269"/>
      <c r="W943" s="269"/>
      <c r="X943" s="269"/>
      <c r="Y943" s="269"/>
      <c r="Z943" s="269"/>
    </row>
    <row r="944" spans="1:26" ht="12.75" customHeight="1" x14ac:dyDescent="0.2">
      <c r="A944" s="269"/>
      <c r="B944" s="269"/>
      <c r="C944" s="269"/>
      <c r="D944" s="270"/>
      <c r="E944" s="270"/>
      <c r="F944" s="270"/>
      <c r="G944" s="270"/>
      <c r="H944" s="269"/>
      <c r="I944" s="269"/>
      <c r="J944" s="269"/>
      <c r="K944" s="269"/>
      <c r="L944" s="269"/>
      <c r="M944" s="269"/>
      <c r="N944" s="269"/>
      <c r="O944" s="269"/>
      <c r="P944" s="269"/>
      <c r="Q944" s="269"/>
      <c r="R944" s="269"/>
      <c r="S944" s="269"/>
      <c r="T944" s="269"/>
      <c r="U944" s="269"/>
      <c r="V944" s="269"/>
      <c r="W944" s="269"/>
      <c r="X944" s="269"/>
      <c r="Y944" s="269"/>
      <c r="Z944" s="269"/>
    </row>
    <row r="945" spans="1:26" ht="12.75" customHeight="1" x14ac:dyDescent="0.2">
      <c r="A945" s="269"/>
      <c r="B945" s="269"/>
      <c r="C945" s="269"/>
      <c r="D945" s="270"/>
      <c r="E945" s="270"/>
      <c r="F945" s="270"/>
      <c r="G945" s="270"/>
      <c r="H945" s="269"/>
      <c r="I945" s="269"/>
      <c r="J945" s="269"/>
      <c r="K945" s="269"/>
      <c r="L945" s="269"/>
      <c r="M945" s="269"/>
      <c r="N945" s="269"/>
      <c r="O945" s="269"/>
      <c r="P945" s="269"/>
      <c r="Q945" s="269"/>
      <c r="R945" s="269"/>
      <c r="S945" s="269"/>
      <c r="T945" s="269"/>
      <c r="U945" s="269"/>
      <c r="V945" s="269"/>
      <c r="W945" s="269"/>
      <c r="X945" s="269"/>
      <c r="Y945" s="269"/>
      <c r="Z945" s="269"/>
    </row>
    <row r="946" spans="1:26" ht="12.75" customHeight="1" x14ac:dyDescent="0.2">
      <c r="A946" s="269"/>
      <c r="B946" s="269"/>
      <c r="C946" s="269"/>
      <c r="D946" s="270"/>
      <c r="E946" s="270"/>
      <c r="F946" s="270"/>
      <c r="G946" s="270"/>
      <c r="H946" s="269"/>
      <c r="I946" s="269"/>
      <c r="J946" s="269"/>
      <c r="K946" s="269"/>
      <c r="L946" s="269"/>
      <c r="M946" s="269"/>
      <c r="N946" s="269"/>
      <c r="O946" s="269"/>
      <c r="P946" s="269"/>
      <c r="Q946" s="269"/>
      <c r="R946" s="269"/>
      <c r="S946" s="269"/>
      <c r="T946" s="269"/>
      <c r="U946" s="269"/>
      <c r="V946" s="269"/>
      <c r="W946" s="269"/>
      <c r="X946" s="269"/>
      <c r="Y946" s="269"/>
      <c r="Z946" s="269"/>
    </row>
    <row r="947" spans="1:26" ht="12.75" customHeight="1" x14ac:dyDescent="0.2">
      <c r="A947" s="269"/>
      <c r="B947" s="269"/>
      <c r="C947" s="269"/>
      <c r="D947" s="270"/>
      <c r="E947" s="270"/>
      <c r="F947" s="270"/>
      <c r="G947" s="270"/>
      <c r="H947" s="269"/>
      <c r="I947" s="269"/>
      <c r="J947" s="269"/>
      <c r="K947" s="269"/>
      <c r="L947" s="269"/>
      <c r="M947" s="269"/>
      <c r="N947" s="269"/>
      <c r="O947" s="269"/>
      <c r="P947" s="269"/>
      <c r="Q947" s="269"/>
      <c r="R947" s="269"/>
      <c r="S947" s="269"/>
      <c r="T947" s="269"/>
      <c r="U947" s="269"/>
      <c r="V947" s="269"/>
      <c r="W947" s="269"/>
      <c r="X947" s="269"/>
      <c r="Y947" s="269"/>
      <c r="Z947" s="269"/>
    </row>
    <row r="948" spans="1:26" ht="12.75" customHeight="1" x14ac:dyDescent="0.2">
      <c r="A948" s="269"/>
      <c r="B948" s="269"/>
      <c r="C948" s="269"/>
      <c r="D948" s="270"/>
      <c r="E948" s="270"/>
      <c r="F948" s="270"/>
      <c r="G948" s="270"/>
      <c r="H948" s="269"/>
      <c r="I948" s="269"/>
      <c r="J948" s="269"/>
      <c r="K948" s="269"/>
      <c r="L948" s="269"/>
      <c r="M948" s="269"/>
      <c r="N948" s="269"/>
      <c r="O948" s="269"/>
      <c r="P948" s="269"/>
      <c r="Q948" s="269"/>
      <c r="R948" s="269"/>
      <c r="S948" s="269"/>
      <c r="T948" s="269"/>
      <c r="U948" s="269"/>
      <c r="V948" s="269"/>
      <c r="W948" s="269"/>
      <c r="X948" s="269"/>
      <c r="Y948" s="269"/>
      <c r="Z948" s="269"/>
    </row>
    <row r="949" spans="1:26" ht="12.75" customHeight="1" x14ac:dyDescent="0.2">
      <c r="A949" s="269"/>
      <c r="B949" s="269"/>
      <c r="C949" s="269"/>
      <c r="D949" s="270"/>
      <c r="E949" s="270"/>
      <c r="F949" s="270"/>
      <c r="G949" s="270"/>
      <c r="H949" s="269"/>
      <c r="I949" s="269"/>
      <c r="J949" s="269"/>
      <c r="K949" s="269"/>
      <c r="L949" s="269"/>
      <c r="M949" s="269"/>
      <c r="N949" s="269"/>
      <c r="O949" s="269"/>
      <c r="P949" s="269"/>
      <c r="Q949" s="269"/>
      <c r="R949" s="269"/>
      <c r="S949" s="269"/>
      <c r="T949" s="269"/>
      <c r="U949" s="269"/>
      <c r="V949" s="269"/>
      <c r="W949" s="269"/>
      <c r="X949" s="269"/>
      <c r="Y949" s="269"/>
      <c r="Z949" s="269"/>
    </row>
    <row r="950" spans="1:26" ht="12.75" customHeight="1" x14ac:dyDescent="0.2">
      <c r="A950" s="269"/>
      <c r="B950" s="269"/>
      <c r="C950" s="269"/>
      <c r="D950" s="270"/>
      <c r="E950" s="270"/>
      <c r="F950" s="270"/>
      <c r="G950" s="270"/>
      <c r="H950" s="269"/>
      <c r="I950" s="269"/>
      <c r="J950" s="269"/>
      <c r="K950" s="269"/>
      <c r="L950" s="269"/>
      <c r="M950" s="269"/>
      <c r="N950" s="269"/>
      <c r="O950" s="269"/>
      <c r="P950" s="269"/>
      <c r="Q950" s="269"/>
      <c r="R950" s="269"/>
      <c r="S950" s="269"/>
      <c r="T950" s="269"/>
      <c r="U950" s="269"/>
      <c r="V950" s="269"/>
      <c r="W950" s="269"/>
      <c r="X950" s="269"/>
      <c r="Y950" s="269"/>
      <c r="Z950" s="269"/>
    </row>
    <row r="951" spans="1:26" ht="12.75" customHeight="1" x14ac:dyDescent="0.2">
      <c r="A951" s="269"/>
      <c r="B951" s="269"/>
      <c r="C951" s="269"/>
      <c r="D951" s="270"/>
      <c r="E951" s="270"/>
      <c r="F951" s="270"/>
      <c r="G951" s="270"/>
      <c r="H951" s="269"/>
      <c r="I951" s="269"/>
      <c r="J951" s="269"/>
      <c r="K951" s="269"/>
      <c r="L951" s="269"/>
      <c r="M951" s="269"/>
      <c r="N951" s="269"/>
      <c r="O951" s="269"/>
      <c r="P951" s="269"/>
      <c r="Q951" s="269"/>
      <c r="R951" s="269"/>
      <c r="S951" s="269"/>
      <c r="T951" s="269"/>
      <c r="U951" s="269"/>
      <c r="V951" s="269"/>
      <c r="W951" s="269"/>
      <c r="X951" s="269"/>
      <c r="Y951" s="269"/>
      <c r="Z951" s="269"/>
    </row>
    <row r="952" spans="1:26" ht="12.75" customHeight="1" x14ac:dyDescent="0.2">
      <c r="A952" s="269"/>
      <c r="B952" s="269"/>
      <c r="C952" s="269"/>
      <c r="D952" s="270"/>
      <c r="E952" s="270"/>
      <c r="F952" s="270"/>
      <c r="G952" s="270"/>
      <c r="H952" s="269"/>
      <c r="I952" s="269"/>
      <c r="J952" s="269"/>
      <c r="K952" s="269"/>
      <c r="L952" s="269"/>
      <c r="M952" s="269"/>
      <c r="N952" s="269"/>
      <c r="O952" s="269"/>
      <c r="P952" s="269"/>
      <c r="Q952" s="269"/>
      <c r="R952" s="269"/>
      <c r="S952" s="269"/>
      <c r="T952" s="269"/>
      <c r="U952" s="269"/>
      <c r="V952" s="269"/>
      <c r="W952" s="269"/>
      <c r="X952" s="269"/>
      <c r="Y952" s="269"/>
      <c r="Z952" s="269"/>
    </row>
    <row r="953" spans="1:26" ht="12.75" customHeight="1" x14ac:dyDescent="0.2">
      <c r="A953" s="269"/>
      <c r="B953" s="269"/>
      <c r="C953" s="269"/>
      <c r="D953" s="270"/>
      <c r="E953" s="270"/>
      <c r="F953" s="270"/>
      <c r="G953" s="270"/>
      <c r="H953" s="269"/>
      <c r="I953" s="269"/>
      <c r="J953" s="269"/>
      <c r="K953" s="269"/>
      <c r="L953" s="269"/>
      <c r="M953" s="269"/>
      <c r="N953" s="269"/>
      <c r="O953" s="269"/>
      <c r="P953" s="269"/>
      <c r="Q953" s="269"/>
      <c r="R953" s="269"/>
      <c r="S953" s="269"/>
      <c r="T953" s="269"/>
      <c r="U953" s="269"/>
      <c r="V953" s="269"/>
      <c r="W953" s="269"/>
      <c r="X953" s="269"/>
      <c r="Y953" s="269"/>
      <c r="Z953" s="269"/>
    </row>
    <row r="954" spans="1:26" ht="12.75" customHeight="1" x14ac:dyDescent="0.2">
      <c r="A954" s="269"/>
      <c r="B954" s="269"/>
      <c r="C954" s="269"/>
      <c r="D954" s="270"/>
      <c r="E954" s="270"/>
      <c r="F954" s="270"/>
      <c r="G954" s="270"/>
      <c r="H954" s="269"/>
      <c r="I954" s="269"/>
      <c r="J954" s="269"/>
      <c r="K954" s="269"/>
      <c r="L954" s="269"/>
      <c r="M954" s="269"/>
      <c r="N954" s="269"/>
      <c r="O954" s="269"/>
      <c r="P954" s="269"/>
      <c r="Q954" s="269"/>
      <c r="R954" s="269"/>
      <c r="S954" s="269"/>
      <c r="T954" s="269"/>
      <c r="U954" s="269"/>
      <c r="V954" s="269"/>
      <c r="W954" s="269"/>
      <c r="X954" s="269"/>
      <c r="Y954" s="269"/>
      <c r="Z954" s="269"/>
    </row>
    <row r="955" spans="1:26" ht="12.75" customHeight="1" x14ac:dyDescent="0.2">
      <c r="A955" s="269"/>
      <c r="B955" s="269"/>
      <c r="C955" s="269"/>
      <c r="D955" s="270"/>
      <c r="E955" s="270"/>
      <c r="F955" s="270"/>
      <c r="G955" s="270"/>
      <c r="H955" s="269"/>
      <c r="I955" s="269"/>
      <c r="J955" s="269"/>
      <c r="K955" s="269"/>
      <c r="L955" s="269"/>
      <c r="M955" s="269"/>
      <c r="N955" s="269"/>
      <c r="O955" s="269"/>
      <c r="P955" s="269"/>
      <c r="Q955" s="269"/>
      <c r="R955" s="269"/>
      <c r="S955" s="269"/>
      <c r="T955" s="269"/>
      <c r="U955" s="269"/>
      <c r="V955" s="269"/>
      <c r="W955" s="269"/>
      <c r="X955" s="269"/>
      <c r="Y955" s="269"/>
      <c r="Z955" s="269"/>
    </row>
    <row r="956" spans="1:26" ht="12.75" customHeight="1" x14ac:dyDescent="0.2">
      <c r="A956" s="269"/>
      <c r="B956" s="269"/>
      <c r="C956" s="269"/>
      <c r="D956" s="270"/>
      <c r="E956" s="270"/>
      <c r="F956" s="270"/>
      <c r="G956" s="270"/>
      <c r="H956" s="269"/>
      <c r="I956" s="269"/>
      <c r="J956" s="269"/>
      <c r="K956" s="269"/>
      <c r="L956" s="269"/>
      <c r="M956" s="269"/>
      <c r="N956" s="269"/>
      <c r="O956" s="269"/>
      <c r="P956" s="269"/>
      <c r="Q956" s="269"/>
      <c r="R956" s="269"/>
      <c r="S956" s="269"/>
      <c r="T956" s="269"/>
      <c r="U956" s="269"/>
      <c r="V956" s="269"/>
      <c r="W956" s="269"/>
      <c r="X956" s="269"/>
      <c r="Y956" s="269"/>
      <c r="Z956" s="269"/>
    </row>
    <row r="957" spans="1:26" ht="12.75" customHeight="1" x14ac:dyDescent="0.2">
      <c r="A957" s="269"/>
      <c r="B957" s="269"/>
      <c r="C957" s="269"/>
      <c r="D957" s="270"/>
      <c r="E957" s="270"/>
      <c r="F957" s="270"/>
      <c r="G957" s="270"/>
      <c r="H957" s="269"/>
      <c r="I957" s="269"/>
      <c r="J957" s="269"/>
      <c r="K957" s="269"/>
      <c r="L957" s="269"/>
      <c r="M957" s="269"/>
      <c r="N957" s="269"/>
      <c r="O957" s="269"/>
      <c r="P957" s="269"/>
      <c r="Q957" s="269"/>
      <c r="R957" s="269"/>
      <c r="S957" s="269"/>
      <c r="T957" s="269"/>
      <c r="U957" s="269"/>
      <c r="V957" s="269"/>
      <c r="W957" s="269"/>
      <c r="X957" s="269"/>
      <c r="Y957" s="269"/>
      <c r="Z957" s="269"/>
    </row>
    <row r="958" spans="1:26" ht="12.75" customHeight="1" x14ac:dyDescent="0.2">
      <c r="A958" s="269"/>
      <c r="B958" s="269"/>
      <c r="C958" s="269"/>
      <c r="D958" s="270"/>
      <c r="E958" s="270"/>
      <c r="F958" s="270"/>
      <c r="G958" s="270"/>
      <c r="H958" s="269"/>
      <c r="I958" s="269"/>
      <c r="J958" s="269"/>
      <c r="K958" s="269"/>
      <c r="L958" s="269"/>
      <c r="M958" s="269"/>
      <c r="N958" s="269"/>
      <c r="O958" s="269"/>
      <c r="P958" s="269"/>
      <c r="Q958" s="269"/>
      <c r="R958" s="269"/>
      <c r="S958" s="269"/>
      <c r="T958" s="269"/>
      <c r="U958" s="269"/>
      <c r="V958" s="269"/>
      <c r="W958" s="269"/>
      <c r="X958" s="269"/>
      <c r="Y958" s="269"/>
      <c r="Z958" s="269"/>
    </row>
    <row r="959" spans="1:26" ht="12.75" customHeight="1" x14ac:dyDescent="0.2">
      <c r="A959" s="269"/>
      <c r="B959" s="269"/>
      <c r="C959" s="269"/>
      <c r="D959" s="270"/>
      <c r="E959" s="270"/>
      <c r="F959" s="270"/>
      <c r="G959" s="270"/>
      <c r="H959" s="269"/>
      <c r="I959" s="269"/>
      <c r="J959" s="269"/>
      <c r="K959" s="269"/>
      <c r="L959" s="269"/>
      <c r="M959" s="269"/>
      <c r="N959" s="269"/>
      <c r="O959" s="269"/>
      <c r="P959" s="269"/>
      <c r="Q959" s="269"/>
      <c r="R959" s="269"/>
      <c r="S959" s="269"/>
      <c r="T959" s="269"/>
      <c r="U959" s="269"/>
      <c r="V959" s="269"/>
      <c r="W959" s="269"/>
      <c r="X959" s="269"/>
      <c r="Y959" s="269"/>
      <c r="Z959" s="269"/>
    </row>
    <row r="960" spans="1:26" ht="12.75" customHeight="1" x14ac:dyDescent="0.2">
      <c r="A960" s="269"/>
      <c r="B960" s="269"/>
      <c r="C960" s="269"/>
      <c r="D960" s="270"/>
      <c r="E960" s="270"/>
      <c r="F960" s="270"/>
      <c r="G960" s="270"/>
      <c r="H960" s="269"/>
      <c r="I960" s="269"/>
      <c r="J960" s="269"/>
      <c r="K960" s="269"/>
      <c r="L960" s="269"/>
      <c r="M960" s="269"/>
      <c r="N960" s="269"/>
      <c r="O960" s="269"/>
      <c r="P960" s="269"/>
      <c r="Q960" s="269"/>
      <c r="R960" s="269"/>
      <c r="S960" s="269"/>
      <c r="T960" s="269"/>
      <c r="U960" s="269"/>
      <c r="V960" s="269"/>
      <c r="W960" s="269"/>
      <c r="X960" s="269"/>
      <c r="Y960" s="269"/>
      <c r="Z960" s="269"/>
    </row>
    <row r="961" spans="1:26" ht="12.75" customHeight="1" x14ac:dyDescent="0.2">
      <c r="A961" s="269"/>
      <c r="B961" s="269"/>
      <c r="C961" s="269"/>
      <c r="D961" s="270"/>
      <c r="E961" s="270"/>
      <c r="F961" s="270"/>
      <c r="G961" s="270"/>
      <c r="H961" s="269"/>
      <c r="I961" s="269"/>
      <c r="J961" s="269"/>
      <c r="K961" s="269"/>
      <c r="L961" s="269"/>
      <c r="M961" s="269"/>
      <c r="N961" s="269"/>
      <c r="O961" s="269"/>
      <c r="P961" s="269"/>
      <c r="Q961" s="269"/>
      <c r="R961" s="269"/>
      <c r="S961" s="269"/>
      <c r="T961" s="269"/>
      <c r="U961" s="269"/>
      <c r="V961" s="269"/>
      <c r="W961" s="269"/>
      <c r="X961" s="269"/>
      <c r="Y961" s="269"/>
      <c r="Z961" s="269"/>
    </row>
    <row r="962" spans="1:26" ht="12.75" customHeight="1" x14ac:dyDescent="0.2">
      <c r="A962" s="269"/>
      <c r="B962" s="269"/>
      <c r="C962" s="269"/>
      <c r="D962" s="270"/>
      <c r="E962" s="270"/>
      <c r="F962" s="270"/>
      <c r="G962" s="270"/>
      <c r="H962" s="269"/>
      <c r="I962" s="269"/>
      <c r="J962" s="269"/>
      <c r="K962" s="269"/>
      <c r="L962" s="269"/>
      <c r="M962" s="269"/>
      <c r="N962" s="269"/>
      <c r="O962" s="269"/>
      <c r="P962" s="269"/>
      <c r="Q962" s="269"/>
      <c r="R962" s="269"/>
      <c r="S962" s="269"/>
      <c r="T962" s="269"/>
      <c r="U962" s="269"/>
      <c r="V962" s="269"/>
      <c r="W962" s="269"/>
      <c r="X962" s="269"/>
      <c r="Y962" s="269"/>
      <c r="Z962" s="269"/>
    </row>
    <row r="963" spans="1:26" ht="12.75" customHeight="1" x14ac:dyDescent="0.2">
      <c r="A963" s="269"/>
      <c r="B963" s="269"/>
      <c r="C963" s="269"/>
      <c r="D963" s="270"/>
      <c r="E963" s="270"/>
      <c r="F963" s="270"/>
      <c r="G963" s="270"/>
      <c r="H963" s="269"/>
      <c r="I963" s="269"/>
      <c r="J963" s="269"/>
      <c r="K963" s="269"/>
      <c r="L963" s="269"/>
      <c r="M963" s="269"/>
      <c r="N963" s="269"/>
      <c r="O963" s="269"/>
      <c r="P963" s="269"/>
      <c r="Q963" s="269"/>
      <c r="R963" s="269"/>
      <c r="S963" s="269"/>
      <c r="T963" s="269"/>
      <c r="U963" s="269"/>
      <c r="V963" s="269"/>
      <c r="W963" s="269"/>
      <c r="X963" s="269"/>
      <c r="Y963" s="269"/>
      <c r="Z963" s="269"/>
    </row>
    <row r="964" spans="1:26" ht="12.75" customHeight="1" x14ac:dyDescent="0.2">
      <c r="A964" s="269"/>
      <c r="B964" s="269"/>
      <c r="C964" s="269"/>
      <c r="D964" s="270"/>
      <c r="E964" s="270"/>
      <c r="F964" s="270"/>
      <c r="G964" s="270"/>
      <c r="H964" s="269"/>
      <c r="I964" s="269"/>
      <c r="J964" s="269"/>
      <c r="K964" s="269"/>
      <c r="L964" s="269"/>
      <c r="M964" s="269"/>
      <c r="N964" s="269"/>
      <c r="O964" s="269"/>
      <c r="P964" s="269"/>
      <c r="Q964" s="269"/>
      <c r="R964" s="269"/>
      <c r="S964" s="269"/>
      <c r="T964" s="269"/>
      <c r="U964" s="269"/>
      <c r="V964" s="269"/>
      <c r="W964" s="269"/>
      <c r="X964" s="269"/>
      <c r="Y964" s="269"/>
      <c r="Z964" s="269"/>
    </row>
    <row r="965" spans="1:26" ht="12.75" customHeight="1" x14ac:dyDescent="0.2">
      <c r="A965" s="269"/>
      <c r="B965" s="269"/>
      <c r="C965" s="269"/>
      <c r="D965" s="270"/>
      <c r="E965" s="270"/>
      <c r="F965" s="270"/>
      <c r="G965" s="270"/>
      <c r="H965" s="269"/>
      <c r="I965" s="269"/>
      <c r="J965" s="269"/>
      <c r="K965" s="269"/>
      <c r="L965" s="269"/>
      <c r="M965" s="269"/>
      <c r="N965" s="269"/>
      <c r="O965" s="269"/>
      <c r="P965" s="269"/>
      <c r="Q965" s="269"/>
      <c r="R965" s="269"/>
      <c r="S965" s="269"/>
      <c r="T965" s="269"/>
      <c r="U965" s="269"/>
      <c r="V965" s="269"/>
      <c r="W965" s="269"/>
      <c r="X965" s="269"/>
      <c r="Y965" s="269"/>
      <c r="Z965" s="269"/>
    </row>
    <row r="966" spans="1:26" ht="12.75" customHeight="1" x14ac:dyDescent="0.2">
      <c r="A966" s="269"/>
      <c r="B966" s="269"/>
      <c r="C966" s="269"/>
      <c r="D966" s="270"/>
      <c r="E966" s="270"/>
      <c r="F966" s="270"/>
      <c r="G966" s="270"/>
      <c r="H966" s="269"/>
      <c r="I966" s="269"/>
      <c r="J966" s="269"/>
      <c r="K966" s="269"/>
      <c r="L966" s="269"/>
      <c r="M966" s="269"/>
      <c r="N966" s="269"/>
      <c r="O966" s="269"/>
      <c r="P966" s="269"/>
      <c r="Q966" s="269"/>
      <c r="R966" s="269"/>
      <c r="S966" s="269"/>
      <c r="T966" s="269"/>
      <c r="U966" s="269"/>
      <c r="V966" s="269"/>
      <c r="W966" s="269"/>
      <c r="X966" s="269"/>
      <c r="Y966" s="269"/>
      <c r="Z966" s="269"/>
    </row>
    <row r="967" spans="1:26" ht="12.75" customHeight="1" x14ac:dyDescent="0.2">
      <c r="A967" s="269"/>
      <c r="B967" s="269"/>
      <c r="C967" s="269"/>
      <c r="D967" s="270"/>
      <c r="E967" s="270"/>
      <c r="F967" s="270"/>
      <c r="G967" s="270"/>
      <c r="H967" s="269"/>
      <c r="I967" s="269"/>
      <c r="J967" s="269"/>
      <c r="K967" s="269"/>
      <c r="L967" s="269"/>
      <c r="M967" s="269"/>
      <c r="N967" s="269"/>
      <c r="O967" s="269"/>
      <c r="P967" s="269"/>
      <c r="Q967" s="269"/>
      <c r="R967" s="269"/>
      <c r="S967" s="269"/>
      <c r="T967" s="269"/>
      <c r="U967" s="269"/>
      <c r="V967" s="269"/>
      <c r="W967" s="269"/>
      <c r="X967" s="269"/>
      <c r="Y967" s="269"/>
      <c r="Z967" s="269"/>
    </row>
    <row r="968" spans="1:26" ht="12.75" customHeight="1" x14ac:dyDescent="0.2">
      <c r="A968" s="269"/>
      <c r="B968" s="269"/>
      <c r="C968" s="269"/>
      <c r="D968" s="270"/>
      <c r="E968" s="270"/>
      <c r="F968" s="270"/>
      <c r="G968" s="270"/>
      <c r="H968" s="269"/>
      <c r="I968" s="269"/>
      <c r="J968" s="269"/>
      <c r="K968" s="269"/>
      <c r="L968" s="269"/>
      <c r="M968" s="269"/>
      <c r="N968" s="269"/>
      <c r="O968" s="269"/>
      <c r="P968" s="269"/>
      <c r="Q968" s="269"/>
      <c r="R968" s="269"/>
      <c r="S968" s="269"/>
      <c r="T968" s="269"/>
      <c r="U968" s="269"/>
      <c r="V968" s="269"/>
      <c r="W968" s="269"/>
      <c r="X968" s="269"/>
      <c r="Y968" s="269"/>
      <c r="Z968" s="269"/>
    </row>
    <row r="969" spans="1:26" ht="12.75" customHeight="1" x14ac:dyDescent="0.2">
      <c r="A969" s="269"/>
      <c r="B969" s="269"/>
      <c r="C969" s="269"/>
      <c r="D969" s="270"/>
      <c r="E969" s="270"/>
      <c r="F969" s="270"/>
      <c r="G969" s="270"/>
      <c r="H969" s="269"/>
      <c r="I969" s="269"/>
      <c r="J969" s="269"/>
      <c r="K969" s="269"/>
      <c r="L969" s="269"/>
      <c r="M969" s="269"/>
      <c r="N969" s="269"/>
      <c r="O969" s="269"/>
      <c r="P969" s="269"/>
      <c r="Q969" s="269"/>
      <c r="R969" s="269"/>
      <c r="S969" s="269"/>
      <c r="T969" s="269"/>
      <c r="U969" s="269"/>
      <c r="V969" s="269"/>
      <c r="W969" s="269"/>
      <c r="X969" s="269"/>
      <c r="Y969" s="269"/>
      <c r="Z969" s="269"/>
    </row>
    <row r="970" spans="1:26" ht="12.75" customHeight="1" x14ac:dyDescent="0.2">
      <c r="A970" s="269"/>
      <c r="B970" s="269"/>
      <c r="C970" s="269"/>
      <c r="D970" s="270"/>
      <c r="E970" s="270"/>
      <c r="F970" s="270"/>
      <c r="G970" s="270"/>
      <c r="H970" s="269"/>
      <c r="I970" s="269"/>
      <c r="J970" s="269"/>
      <c r="K970" s="269"/>
      <c r="L970" s="269"/>
      <c r="M970" s="269"/>
      <c r="N970" s="269"/>
      <c r="O970" s="269"/>
      <c r="P970" s="269"/>
      <c r="Q970" s="269"/>
      <c r="R970" s="269"/>
      <c r="S970" s="269"/>
      <c r="T970" s="269"/>
      <c r="U970" s="269"/>
      <c r="V970" s="269"/>
      <c r="W970" s="269"/>
      <c r="X970" s="269"/>
      <c r="Y970" s="269"/>
      <c r="Z970" s="269"/>
    </row>
    <row r="971" spans="1:26" ht="12.75" customHeight="1" x14ac:dyDescent="0.2">
      <c r="A971" s="269"/>
      <c r="B971" s="269"/>
      <c r="C971" s="269"/>
      <c r="D971" s="270"/>
      <c r="E971" s="270"/>
      <c r="F971" s="270"/>
      <c r="G971" s="270"/>
      <c r="H971" s="269"/>
      <c r="I971" s="269"/>
      <c r="J971" s="269"/>
      <c r="K971" s="269"/>
      <c r="L971" s="269"/>
      <c r="M971" s="269"/>
      <c r="N971" s="269"/>
      <c r="O971" s="269"/>
      <c r="P971" s="269"/>
      <c r="Q971" s="269"/>
      <c r="R971" s="269"/>
      <c r="S971" s="269"/>
      <c r="T971" s="269"/>
      <c r="U971" s="269"/>
      <c r="V971" s="269"/>
      <c r="W971" s="269"/>
      <c r="X971" s="269"/>
      <c r="Y971" s="269"/>
      <c r="Z971" s="269"/>
    </row>
    <row r="972" spans="1:26" ht="12.75" customHeight="1" x14ac:dyDescent="0.2">
      <c r="A972" s="269"/>
      <c r="B972" s="269"/>
      <c r="C972" s="269"/>
      <c r="D972" s="270"/>
      <c r="E972" s="270"/>
      <c r="F972" s="270"/>
      <c r="G972" s="270"/>
      <c r="H972" s="269"/>
      <c r="I972" s="269"/>
      <c r="J972" s="269"/>
      <c r="K972" s="269"/>
      <c r="L972" s="269"/>
      <c r="M972" s="269"/>
      <c r="N972" s="269"/>
      <c r="O972" s="269"/>
      <c r="P972" s="269"/>
      <c r="Q972" s="269"/>
      <c r="R972" s="269"/>
      <c r="S972" s="269"/>
      <c r="T972" s="269"/>
      <c r="U972" s="269"/>
      <c r="V972" s="269"/>
      <c r="W972" s="269"/>
      <c r="X972" s="269"/>
      <c r="Y972" s="269"/>
      <c r="Z972" s="269"/>
    </row>
    <row r="973" spans="1:26" ht="12.75" customHeight="1" x14ac:dyDescent="0.2">
      <c r="A973" s="269"/>
      <c r="B973" s="269"/>
      <c r="C973" s="269"/>
      <c r="D973" s="270"/>
      <c r="E973" s="270"/>
      <c r="F973" s="270"/>
      <c r="G973" s="270"/>
      <c r="H973" s="269"/>
      <c r="I973" s="269"/>
      <c r="J973" s="269"/>
      <c r="K973" s="269"/>
      <c r="L973" s="269"/>
      <c r="M973" s="269"/>
      <c r="N973" s="269"/>
      <c r="O973" s="269"/>
      <c r="P973" s="269"/>
      <c r="Q973" s="269"/>
      <c r="R973" s="269"/>
      <c r="S973" s="269"/>
      <c r="T973" s="269"/>
      <c r="U973" s="269"/>
      <c r="V973" s="269"/>
      <c r="W973" s="269"/>
      <c r="X973" s="269"/>
      <c r="Y973" s="269"/>
      <c r="Z973" s="269"/>
    </row>
    <row r="974" spans="1:26" ht="12.75" customHeight="1" x14ac:dyDescent="0.2">
      <c r="A974" s="269"/>
      <c r="B974" s="269"/>
      <c r="C974" s="269"/>
      <c r="D974" s="270"/>
      <c r="E974" s="270"/>
      <c r="F974" s="270"/>
      <c r="G974" s="270"/>
      <c r="H974" s="269"/>
      <c r="I974" s="269"/>
      <c r="J974" s="269"/>
      <c r="K974" s="269"/>
      <c r="L974" s="269"/>
      <c r="M974" s="269"/>
      <c r="N974" s="269"/>
      <c r="O974" s="269"/>
      <c r="P974" s="269"/>
      <c r="Q974" s="269"/>
      <c r="R974" s="269"/>
      <c r="S974" s="269"/>
      <c r="T974" s="269"/>
      <c r="U974" s="269"/>
      <c r="V974" s="269"/>
      <c r="W974" s="269"/>
      <c r="X974" s="269"/>
      <c r="Y974" s="269"/>
      <c r="Z974" s="269"/>
    </row>
    <row r="975" spans="1:26" ht="12.75" customHeight="1" x14ac:dyDescent="0.2">
      <c r="A975" s="269"/>
      <c r="B975" s="269"/>
      <c r="C975" s="269"/>
      <c r="D975" s="270"/>
      <c r="E975" s="270"/>
      <c r="F975" s="270"/>
      <c r="G975" s="270"/>
      <c r="H975" s="269"/>
      <c r="I975" s="269"/>
      <c r="J975" s="269"/>
      <c r="K975" s="269"/>
      <c r="L975" s="269"/>
      <c r="M975" s="269"/>
      <c r="N975" s="269"/>
      <c r="O975" s="269"/>
      <c r="P975" s="269"/>
      <c r="Q975" s="269"/>
      <c r="R975" s="269"/>
      <c r="S975" s="269"/>
      <c r="T975" s="269"/>
      <c r="U975" s="269"/>
      <c r="V975" s="269"/>
      <c r="W975" s="269"/>
      <c r="X975" s="269"/>
      <c r="Y975" s="269"/>
      <c r="Z975" s="269"/>
    </row>
    <row r="976" spans="1:26" ht="12.75" customHeight="1" x14ac:dyDescent="0.2">
      <c r="A976" s="269"/>
      <c r="B976" s="269"/>
      <c r="C976" s="269"/>
      <c r="D976" s="270"/>
      <c r="E976" s="270"/>
      <c r="F976" s="270"/>
      <c r="G976" s="270"/>
      <c r="H976" s="269"/>
      <c r="I976" s="269"/>
      <c r="J976" s="269"/>
      <c r="K976" s="269"/>
      <c r="L976" s="269"/>
      <c r="M976" s="269"/>
      <c r="N976" s="269"/>
      <c r="O976" s="269"/>
      <c r="P976" s="269"/>
      <c r="Q976" s="269"/>
      <c r="R976" s="269"/>
      <c r="S976" s="269"/>
      <c r="T976" s="269"/>
      <c r="U976" s="269"/>
      <c r="V976" s="269"/>
      <c r="W976" s="269"/>
      <c r="X976" s="269"/>
      <c r="Y976" s="269"/>
      <c r="Z976" s="269"/>
    </row>
    <row r="977" spans="1:26" ht="12.75" customHeight="1" x14ac:dyDescent="0.2">
      <c r="A977" s="269"/>
      <c r="B977" s="269"/>
      <c r="C977" s="269"/>
      <c r="D977" s="270"/>
      <c r="E977" s="270"/>
      <c r="F977" s="270"/>
      <c r="G977" s="270"/>
      <c r="H977" s="269"/>
      <c r="I977" s="269"/>
      <c r="J977" s="269"/>
      <c r="K977" s="269"/>
      <c r="L977" s="269"/>
      <c r="M977" s="269"/>
      <c r="N977" s="269"/>
      <c r="O977" s="269"/>
      <c r="P977" s="269"/>
      <c r="Q977" s="269"/>
      <c r="R977" s="269"/>
      <c r="S977" s="269"/>
      <c r="T977" s="269"/>
      <c r="U977" s="269"/>
      <c r="V977" s="269"/>
      <c r="W977" s="269"/>
      <c r="X977" s="269"/>
      <c r="Y977" s="269"/>
      <c r="Z977" s="269"/>
    </row>
    <row r="978" spans="1:26" ht="12.75" customHeight="1" x14ac:dyDescent="0.2">
      <c r="A978" s="269"/>
      <c r="B978" s="269"/>
      <c r="C978" s="269"/>
      <c r="D978" s="270"/>
      <c r="E978" s="270"/>
      <c r="F978" s="270"/>
      <c r="G978" s="270"/>
      <c r="H978" s="269"/>
      <c r="I978" s="269"/>
      <c r="J978" s="269"/>
      <c r="K978" s="269"/>
      <c r="L978" s="269"/>
      <c r="M978" s="269"/>
      <c r="N978" s="269"/>
      <c r="O978" s="269"/>
      <c r="P978" s="269"/>
      <c r="Q978" s="269"/>
      <c r="R978" s="269"/>
      <c r="S978" s="269"/>
      <c r="T978" s="269"/>
      <c r="U978" s="269"/>
      <c r="V978" s="269"/>
      <c r="W978" s="269"/>
      <c r="X978" s="269"/>
      <c r="Y978" s="269"/>
      <c r="Z978" s="269"/>
    </row>
    <row r="979" spans="1:26" ht="12.75" customHeight="1" x14ac:dyDescent="0.2">
      <c r="A979" s="269"/>
      <c r="B979" s="269"/>
      <c r="C979" s="269"/>
      <c r="D979" s="270"/>
      <c r="E979" s="270"/>
      <c r="F979" s="270"/>
      <c r="G979" s="270"/>
      <c r="H979" s="269"/>
      <c r="I979" s="269"/>
      <c r="J979" s="269"/>
      <c r="K979" s="269"/>
      <c r="L979" s="269"/>
      <c r="M979" s="269"/>
      <c r="N979" s="269"/>
      <c r="O979" s="269"/>
      <c r="P979" s="269"/>
      <c r="Q979" s="269"/>
      <c r="R979" s="269"/>
      <c r="S979" s="269"/>
      <c r="T979" s="269"/>
      <c r="U979" s="269"/>
      <c r="V979" s="269"/>
      <c r="W979" s="269"/>
      <c r="X979" s="269"/>
      <c r="Y979" s="269"/>
      <c r="Z979" s="269"/>
    </row>
    <row r="980" spans="1:26" ht="12.75" customHeight="1" x14ac:dyDescent="0.2">
      <c r="A980" s="269"/>
      <c r="B980" s="269"/>
      <c r="C980" s="269"/>
      <c r="D980" s="270"/>
      <c r="E980" s="270"/>
      <c r="F980" s="270"/>
      <c r="G980" s="270"/>
      <c r="H980" s="269"/>
      <c r="I980" s="269"/>
      <c r="J980" s="269"/>
      <c r="K980" s="269"/>
      <c r="L980" s="269"/>
      <c r="M980" s="269"/>
      <c r="N980" s="269"/>
      <c r="O980" s="269"/>
      <c r="P980" s="269"/>
      <c r="Q980" s="269"/>
      <c r="R980" s="269"/>
      <c r="S980" s="269"/>
      <c r="T980" s="269"/>
      <c r="U980" s="269"/>
      <c r="V980" s="269"/>
      <c r="W980" s="269"/>
      <c r="X980" s="269"/>
      <c r="Y980" s="269"/>
      <c r="Z980" s="269"/>
    </row>
    <row r="981" spans="1:26" ht="12.75" customHeight="1" x14ac:dyDescent="0.2">
      <c r="A981" s="269"/>
      <c r="B981" s="269"/>
      <c r="C981" s="269"/>
      <c r="D981" s="270"/>
      <c r="E981" s="270"/>
      <c r="F981" s="270"/>
      <c r="G981" s="270"/>
      <c r="H981" s="269"/>
      <c r="I981" s="269"/>
      <c r="J981" s="269"/>
      <c r="K981" s="269"/>
      <c r="L981" s="269"/>
      <c r="M981" s="269"/>
      <c r="N981" s="269"/>
      <c r="O981" s="269"/>
      <c r="P981" s="269"/>
      <c r="Q981" s="269"/>
      <c r="R981" s="269"/>
      <c r="S981" s="269"/>
      <c r="T981" s="269"/>
      <c r="U981" s="269"/>
      <c r="V981" s="269"/>
      <c r="W981" s="269"/>
      <c r="X981" s="269"/>
      <c r="Y981" s="269"/>
      <c r="Z981" s="269"/>
    </row>
    <row r="982" spans="1:26" ht="12.75" customHeight="1" x14ac:dyDescent="0.2">
      <c r="A982" s="269"/>
      <c r="B982" s="269"/>
      <c r="C982" s="269"/>
      <c r="D982" s="270"/>
      <c r="E982" s="270"/>
      <c r="F982" s="270"/>
      <c r="G982" s="270"/>
      <c r="H982" s="269"/>
      <c r="I982" s="269"/>
      <c r="J982" s="269"/>
      <c r="K982" s="269"/>
      <c r="L982" s="269"/>
      <c r="M982" s="269"/>
      <c r="N982" s="269"/>
      <c r="O982" s="269"/>
      <c r="P982" s="269"/>
      <c r="Q982" s="269"/>
      <c r="R982" s="269"/>
      <c r="S982" s="269"/>
      <c r="T982" s="269"/>
      <c r="U982" s="269"/>
      <c r="V982" s="269"/>
      <c r="W982" s="269"/>
      <c r="X982" s="269"/>
      <c r="Y982" s="269"/>
      <c r="Z982" s="269"/>
    </row>
    <row r="983" spans="1:26" ht="12.75" customHeight="1" x14ac:dyDescent="0.2">
      <c r="A983" s="269"/>
      <c r="B983" s="269"/>
      <c r="C983" s="269"/>
      <c r="D983" s="270"/>
      <c r="E983" s="270"/>
      <c r="F983" s="270"/>
      <c r="G983" s="270"/>
      <c r="H983" s="269"/>
      <c r="I983" s="269"/>
      <c r="J983" s="269"/>
      <c r="K983" s="269"/>
      <c r="L983" s="269"/>
      <c r="M983" s="269"/>
      <c r="N983" s="269"/>
      <c r="O983" s="269"/>
      <c r="P983" s="269"/>
      <c r="Q983" s="269"/>
      <c r="R983" s="269"/>
      <c r="S983" s="269"/>
      <c r="T983" s="269"/>
      <c r="U983" s="269"/>
      <c r="V983" s="269"/>
      <c r="W983" s="269"/>
      <c r="X983" s="269"/>
      <c r="Y983" s="269"/>
      <c r="Z983" s="269"/>
    </row>
    <row r="984" spans="1:26" ht="12.75" customHeight="1" x14ac:dyDescent="0.2">
      <c r="A984" s="269"/>
      <c r="B984" s="269"/>
      <c r="C984" s="269"/>
      <c r="D984" s="270"/>
      <c r="E984" s="270"/>
      <c r="F984" s="270"/>
      <c r="G984" s="270"/>
      <c r="H984" s="269"/>
      <c r="I984" s="269"/>
      <c r="J984" s="269"/>
      <c r="K984" s="269"/>
      <c r="L984" s="269"/>
      <c r="M984" s="269"/>
      <c r="N984" s="269"/>
      <c r="O984" s="269"/>
      <c r="P984" s="269"/>
      <c r="Q984" s="269"/>
      <c r="R984" s="269"/>
      <c r="S984" s="269"/>
      <c r="T984" s="269"/>
      <c r="U984" s="269"/>
      <c r="V984" s="269"/>
      <c r="W984" s="269"/>
      <c r="X984" s="269"/>
      <c r="Y984" s="269"/>
      <c r="Z984" s="269"/>
    </row>
    <row r="985" spans="1:26" ht="12.75" customHeight="1" x14ac:dyDescent="0.2">
      <c r="A985" s="269"/>
      <c r="B985" s="269"/>
      <c r="C985" s="269"/>
      <c r="D985" s="270"/>
      <c r="E985" s="270"/>
      <c r="F985" s="270"/>
      <c r="G985" s="270"/>
      <c r="H985" s="269"/>
      <c r="I985" s="269"/>
      <c r="J985" s="269"/>
      <c r="K985" s="269"/>
      <c r="L985" s="269"/>
      <c r="M985" s="269"/>
      <c r="N985" s="269"/>
      <c r="O985" s="269"/>
      <c r="P985" s="269"/>
      <c r="Q985" s="269"/>
      <c r="R985" s="269"/>
      <c r="S985" s="269"/>
      <c r="T985" s="269"/>
      <c r="U985" s="269"/>
      <c r="V985" s="269"/>
      <c r="W985" s="269"/>
      <c r="X985" s="269"/>
      <c r="Y985" s="269"/>
      <c r="Z985" s="269"/>
    </row>
    <row r="986" spans="1:26" ht="12.75" customHeight="1" x14ac:dyDescent="0.2">
      <c r="A986" s="269"/>
      <c r="B986" s="269"/>
      <c r="C986" s="269"/>
      <c r="D986" s="270"/>
      <c r="E986" s="270"/>
      <c r="F986" s="270"/>
      <c r="G986" s="270"/>
      <c r="H986" s="269"/>
      <c r="I986" s="269"/>
      <c r="J986" s="269"/>
      <c r="K986" s="269"/>
      <c r="L986" s="269"/>
      <c r="M986" s="269"/>
      <c r="N986" s="269"/>
      <c r="O986" s="269"/>
      <c r="P986" s="269"/>
      <c r="Q986" s="269"/>
      <c r="R986" s="269"/>
      <c r="S986" s="269"/>
      <c r="T986" s="269"/>
      <c r="U986" s="269"/>
      <c r="V986" s="269"/>
      <c r="W986" s="269"/>
      <c r="X986" s="269"/>
      <c r="Y986" s="269"/>
      <c r="Z986" s="269"/>
    </row>
    <row r="987" spans="1:26" ht="12.75" customHeight="1" x14ac:dyDescent="0.2">
      <c r="A987" s="269"/>
      <c r="B987" s="269"/>
      <c r="C987" s="269"/>
      <c r="D987" s="270"/>
      <c r="E987" s="270"/>
      <c r="F987" s="270"/>
      <c r="G987" s="270"/>
      <c r="H987" s="269"/>
      <c r="I987" s="269"/>
      <c r="J987" s="269"/>
      <c r="K987" s="269"/>
      <c r="L987" s="269"/>
      <c r="M987" s="269"/>
      <c r="N987" s="269"/>
      <c r="O987" s="269"/>
      <c r="P987" s="269"/>
      <c r="Q987" s="269"/>
      <c r="R987" s="269"/>
      <c r="S987" s="269"/>
      <c r="T987" s="269"/>
      <c r="U987" s="269"/>
      <c r="V987" s="269"/>
      <c r="W987" s="269"/>
      <c r="X987" s="269"/>
      <c r="Y987" s="269"/>
      <c r="Z987" s="269"/>
    </row>
    <row r="988" spans="1:26" ht="12.75" customHeight="1" x14ac:dyDescent="0.2">
      <c r="A988" s="269"/>
      <c r="B988" s="269"/>
      <c r="C988" s="269"/>
      <c r="D988" s="270"/>
      <c r="E988" s="270"/>
      <c r="F988" s="270"/>
      <c r="G988" s="270"/>
      <c r="H988" s="269"/>
      <c r="I988" s="269"/>
      <c r="J988" s="269"/>
      <c r="K988" s="269"/>
      <c r="L988" s="269"/>
      <c r="M988" s="269"/>
      <c r="N988" s="269"/>
      <c r="O988" s="269"/>
      <c r="P988" s="269"/>
      <c r="Q988" s="269"/>
      <c r="R988" s="269"/>
      <c r="S988" s="269"/>
      <c r="T988" s="269"/>
      <c r="U988" s="269"/>
      <c r="V988" s="269"/>
      <c r="W988" s="269"/>
      <c r="X988" s="269"/>
      <c r="Y988" s="269"/>
      <c r="Z988" s="269"/>
    </row>
    <row r="989" spans="1:26" ht="12.75" customHeight="1" x14ac:dyDescent="0.2">
      <c r="A989" s="269"/>
      <c r="B989" s="269"/>
      <c r="C989" s="269"/>
      <c r="D989" s="270"/>
      <c r="E989" s="270"/>
      <c r="F989" s="270"/>
      <c r="G989" s="270"/>
      <c r="H989" s="269"/>
      <c r="I989" s="269"/>
      <c r="J989" s="269"/>
      <c r="K989" s="269"/>
      <c r="L989" s="269"/>
      <c r="M989" s="269"/>
      <c r="N989" s="269"/>
      <c r="O989" s="269"/>
      <c r="P989" s="269"/>
      <c r="Q989" s="269"/>
      <c r="R989" s="269"/>
      <c r="S989" s="269"/>
      <c r="T989" s="269"/>
      <c r="U989" s="269"/>
      <c r="V989" s="269"/>
      <c r="W989" s="269"/>
      <c r="X989" s="269"/>
      <c r="Y989" s="269"/>
      <c r="Z989" s="269"/>
    </row>
    <row r="990" spans="1:26" ht="12.75" customHeight="1" x14ac:dyDescent="0.2">
      <c r="A990" s="269"/>
      <c r="B990" s="269"/>
      <c r="C990" s="269"/>
      <c r="D990" s="270"/>
      <c r="E990" s="270"/>
      <c r="F990" s="270"/>
      <c r="G990" s="270"/>
      <c r="H990" s="269"/>
      <c r="I990" s="269"/>
      <c r="J990" s="269"/>
      <c r="K990" s="269"/>
      <c r="L990" s="269"/>
      <c r="M990" s="269"/>
      <c r="N990" s="269"/>
      <c r="O990" s="269"/>
      <c r="P990" s="269"/>
      <c r="Q990" s="269"/>
      <c r="R990" s="269"/>
      <c r="S990" s="269"/>
      <c r="T990" s="269"/>
      <c r="U990" s="269"/>
      <c r="V990" s="269"/>
      <c r="W990" s="269"/>
      <c r="X990" s="269"/>
      <c r="Y990" s="269"/>
      <c r="Z990" s="269"/>
    </row>
    <row r="991" spans="1:26" ht="12.75" customHeight="1" x14ac:dyDescent="0.2">
      <c r="A991" s="269"/>
      <c r="B991" s="269"/>
      <c r="C991" s="269"/>
      <c r="D991" s="270"/>
      <c r="E991" s="270"/>
      <c r="F991" s="270"/>
      <c r="G991" s="270"/>
      <c r="H991" s="269"/>
      <c r="I991" s="269"/>
      <c r="J991" s="269"/>
      <c r="K991" s="269"/>
      <c r="L991" s="269"/>
      <c r="M991" s="269"/>
      <c r="N991" s="269"/>
      <c r="O991" s="269"/>
      <c r="P991" s="269"/>
      <c r="Q991" s="269"/>
      <c r="R991" s="269"/>
      <c r="S991" s="269"/>
      <c r="T991" s="269"/>
      <c r="U991" s="269"/>
      <c r="V991" s="269"/>
      <c r="W991" s="269"/>
      <c r="X991" s="269"/>
      <c r="Y991" s="269"/>
      <c r="Z991" s="269"/>
    </row>
    <row r="992" spans="1:26" ht="12.75" customHeight="1" x14ac:dyDescent="0.2">
      <c r="A992" s="269"/>
      <c r="B992" s="269"/>
      <c r="C992" s="269"/>
      <c r="D992" s="270"/>
      <c r="E992" s="270"/>
      <c r="F992" s="270"/>
      <c r="G992" s="270"/>
      <c r="H992" s="269"/>
      <c r="I992" s="269"/>
      <c r="J992" s="269"/>
      <c r="K992" s="269"/>
      <c r="L992" s="269"/>
      <c r="M992" s="269"/>
      <c r="N992" s="269"/>
      <c r="O992" s="269"/>
      <c r="P992" s="269"/>
      <c r="Q992" s="269"/>
      <c r="R992" s="269"/>
      <c r="S992" s="269"/>
      <c r="T992" s="269"/>
      <c r="U992" s="269"/>
      <c r="V992" s="269"/>
      <c r="W992" s="269"/>
      <c r="X992" s="269"/>
      <c r="Y992" s="269"/>
      <c r="Z992" s="269"/>
    </row>
    <row r="993" spans="1:26" ht="12.75" customHeight="1" x14ac:dyDescent="0.2">
      <c r="A993" s="269"/>
      <c r="B993" s="269"/>
      <c r="C993" s="269"/>
      <c r="D993" s="270"/>
      <c r="E993" s="270"/>
      <c r="F993" s="270"/>
      <c r="G993" s="270"/>
      <c r="H993" s="269"/>
      <c r="I993" s="269"/>
      <c r="J993" s="269"/>
      <c r="K993" s="269"/>
      <c r="L993" s="269"/>
      <c r="M993" s="269"/>
      <c r="N993" s="269"/>
      <c r="O993" s="269"/>
      <c r="P993" s="269"/>
      <c r="Q993" s="269"/>
      <c r="R993" s="269"/>
      <c r="S993" s="269"/>
      <c r="T993" s="269"/>
      <c r="U993" s="269"/>
      <c r="V993" s="269"/>
      <c r="W993" s="269"/>
      <c r="X993" s="269"/>
      <c r="Y993" s="269"/>
      <c r="Z993" s="269"/>
    </row>
    <row r="994" spans="1:26" ht="12.75" customHeight="1" x14ac:dyDescent="0.2">
      <c r="A994" s="269"/>
      <c r="B994" s="269"/>
      <c r="C994" s="269"/>
      <c r="D994" s="270"/>
      <c r="E994" s="270"/>
      <c r="F994" s="270"/>
      <c r="G994" s="270"/>
      <c r="H994" s="269"/>
      <c r="I994" s="269"/>
      <c r="J994" s="269"/>
      <c r="K994" s="269"/>
      <c r="L994" s="269"/>
      <c r="M994" s="269"/>
      <c r="N994" s="269"/>
      <c r="O994" s="269"/>
      <c r="P994" s="269"/>
      <c r="Q994" s="269"/>
      <c r="R994" s="269"/>
      <c r="S994" s="269"/>
      <c r="T994" s="269"/>
      <c r="U994" s="269"/>
      <c r="V994" s="269"/>
      <c r="W994" s="269"/>
      <c r="X994" s="269"/>
      <c r="Y994" s="269"/>
      <c r="Z994" s="269"/>
    </row>
    <row r="995" spans="1:26" ht="12.75" customHeight="1" x14ac:dyDescent="0.2">
      <c r="A995" s="269"/>
      <c r="B995" s="269"/>
      <c r="C995" s="269"/>
      <c r="D995" s="270"/>
      <c r="E995" s="270"/>
      <c r="F995" s="270"/>
      <c r="G995" s="270"/>
      <c r="H995" s="269"/>
      <c r="I995" s="269"/>
      <c r="J995" s="269"/>
      <c r="K995" s="269"/>
      <c r="L995" s="269"/>
      <c r="M995" s="269"/>
      <c r="N995" s="269"/>
      <c r="O995" s="269"/>
      <c r="P995" s="269"/>
      <c r="Q995" s="269"/>
      <c r="R995" s="269"/>
      <c r="S995" s="269"/>
      <c r="T995" s="269"/>
      <c r="U995" s="269"/>
      <c r="V995" s="269"/>
      <c r="W995" s="269"/>
      <c r="X995" s="269"/>
      <c r="Y995" s="269"/>
      <c r="Z995" s="269"/>
    </row>
    <row r="996" spans="1:26" ht="12.75" customHeight="1" x14ac:dyDescent="0.2">
      <c r="A996" s="269"/>
      <c r="B996" s="269"/>
      <c r="C996" s="269"/>
      <c r="D996" s="270"/>
      <c r="E996" s="270"/>
      <c r="F996" s="270"/>
      <c r="G996" s="270"/>
      <c r="H996" s="269"/>
      <c r="I996" s="269"/>
      <c r="J996" s="269"/>
      <c r="K996" s="269"/>
      <c r="L996" s="269"/>
      <c r="M996" s="269"/>
      <c r="N996" s="269"/>
      <c r="O996" s="269"/>
      <c r="P996" s="269"/>
      <c r="Q996" s="269"/>
      <c r="R996" s="269"/>
      <c r="S996" s="269"/>
      <c r="T996" s="269"/>
      <c r="U996" s="269"/>
      <c r="V996" s="269"/>
      <c r="W996" s="269"/>
      <c r="X996" s="269"/>
      <c r="Y996" s="269"/>
      <c r="Z996" s="269"/>
    </row>
  </sheetData>
  <mergeCells count="3">
    <mergeCell ref="A6:F6"/>
    <mergeCell ref="A7:F7"/>
    <mergeCell ref="A9:F9"/>
  </mergeCells>
  <pageMargins left="0.9055118110236221" right="0.51181102362204722" top="0.74803149606299213" bottom="0.74803149606299213" header="0" footer="0"/>
  <pageSetup paperSize="9" scale="76" orientation="portrait" r:id="rId1"/>
  <headerFooter>
    <oddFooter>&amp;R&amp;P 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2" workbookViewId="0">
      <selection activeCell="A5" sqref="A5"/>
    </sheetView>
  </sheetViews>
  <sheetFormatPr defaultColWidth="9.140625" defaultRowHeight="12.75" x14ac:dyDescent="0.2"/>
  <cols>
    <col min="1" max="1" width="7.7109375" style="1" customWidth="1"/>
    <col min="2" max="2" width="37.5703125" style="1" customWidth="1"/>
    <col min="3" max="3" width="18.710937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6" hidden="1" x14ac:dyDescent="0.2">
      <c r="A1" s="11" t="s">
        <v>171</v>
      </c>
    </row>
    <row r="2" spans="1:6" hidden="1" x14ac:dyDescent="0.2">
      <c r="A2" s="117" t="s">
        <v>198</v>
      </c>
    </row>
    <row r="3" spans="1:6" ht="13.5" thickBot="1" x14ac:dyDescent="0.25">
      <c r="A3" s="94" t="s">
        <v>285</v>
      </c>
    </row>
    <row r="4" spans="1:6" ht="18" x14ac:dyDescent="0.2">
      <c r="A4" s="498" t="s">
        <v>362</v>
      </c>
      <c r="B4" s="499"/>
      <c r="C4" s="500"/>
      <c r="D4" s="125"/>
      <c r="E4" s="125"/>
      <c r="F4" s="125"/>
    </row>
    <row r="5" spans="1:6" ht="14.25" x14ac:dyDescent="0.2">
      <c r="A5" s="134" t="s">
        <v>109</v>
      </c>
      <c r="B5" s="135" t="s">
        <v>110</v>
      </c>
      <c r="C5" s="136" t="s">
        <v>111</v>
      </c>
      <c r="D5" s="137"/>
    </row>
    <row r="6" spans="1:6" ht="14.25" x14ac:dyDescent="0.2">
      <c r="A6" s="134" t="s">
        <v>112</v>
      </c>
      <c r="B6" s="135" t="s">
        <v>36</v>
      </c>
      <c r="C6" s="138">
        <v>0.2</v>
      </c>
      <c r="D6" s="137"/>
    </row>
    <row r="7" spans="1:6" ht="14.25" x14ac:dyDescent="0.2">
      <c r="A7" s="134" t="s">
        <v>113</v>
      </c>
      <c r="B7" s="135" t="s">
        <v>114</v>
      </c>
      <c r="C7" s="138">
        <v>1.4999999999999999E-2</v>
      </c>
      <c r="D7" s="137"/>
    </row>
    <row r="8" spans="1:6" ht="14.25" x14ac:dyDescent="0.2">
      <c r="A8" s="134" t="s">
        <v>115</v>
      </c>
      <c r="B8" s="135" t="s">
        <v>116</v>
      </c>
      <c r="C8" s="138">
        <v>0.01</v>
      </c>
      <c r="D8" s="137"/>
    </row>
    <row r="9" spans="1:6" ht="14.25" x14ac:dyDescent="0.2">
      <c r="A9" s="134" t="s">
        <v>117</v>
      </c>
      <c r="B9" s="135" t="s">
        <v>118</v>
      </c>
      <c r="C9" s="138">
        <v>2E-3</v>
      </c>
      <c r="D9" s="137"/>
    </row>
    <row r="10" spans="1:6" ht="14.25" x14ac:dyDescent="0.2">
      <c r="A10" s="134" t="s">
        <v>119</v>
      </c>
      <c r="B10" s="135" t="s">
        <v>120</v>
      </c>
      <c r="C10" s="138">
        <v>6.0000000000000001E-3</v>
      </c>
      <c r="D10" s="137"/>
    </row>
    <row r="11" spans="1:6" ht="14.25" x14ac:dyDescent="0.2">
      <c r="A11" s="134" t="s">
        <v>121</v>
      </c>
      <c r="B11" s="135" t="s">
        <v>122</v>
      </c>
      <c r="C11" s="138">
        <v>2.5000000000000001E-2</v>
      </c>
      <c r="D11" s="137"/>
    </row>
    <row r="12" spans="1:6" ht="14.25" x14ac:dyDescent="0.2">
      <c r="A12" s="134" t="s">
        <v>123</v>
      </c>
      <c r="B12" s="135" t="s">
        <v>124</v>
      </c>
      <c r="C12" s="138">
        <v>0.03</v>
      </c>
      <c r="D12" s="137"/>
    </row>
    <row r="13" spans="1:6" ht="14.25" x14ac:dyDescent="0.2">
      <c r="A13" s="134" t="s">
        <v>125</v>
      </c>
      <c r="B13" s="135" t="s">
        <v>37</v>
      </c>
      <c r="C13" s="138">
        <v>0.08</v>
      </c>
      <c r="D13" s="137"/>
    </row>
    <row r="14" spans="1:6" ht="15" x14ac:dyDescent="0.2">
      <c r="A14" s="134" t="s">
        <v>126</v>
      </c>
      <c r="B14" s="139" t="s">
        <v>127</v>
      </c>
      <c r="C14" s="140">
        <f>SUM(C6:C13)</f>
        <v>0.36800000000000005</v>
      </c>
      <c r="D14" s="137"/>
    </row>
    <row r="15" spans="1:6" ht="15" x14ac:dyDescent="0.2">
      <c r="A15" s="141"/>
      <c r="B15" s="142"/>
      <c r="C15" s="143"/>
      <c r="D15" s="137"/>
    </row>
    <row r="16" spans="1:6" ht="14.25" x14ac:dyDescent="0.2">
      <c r="A16" s="134" t="s">
        <v>128</v>
      </c>
      <c r="B16" s="144" t="s">
        <v>129</v>
      </c>
      <c r="C16" s="138">
        <v>5.74E-2</v>
      </c>
      <c r="D16" s="137"/>
    </row>
    <row r="17" spans="1:8" ht="14.25" x14ac:dyDescent="0.2">
      <c r="A17" s="134" t="s">
        <v>130</v>
      </c>
      <c r="B17" s="144" t="s">
        <v>131</v>
      </c>
      <c r="C17" s="138">
        <v>8.3299999999999999E-2</v>
      </c>
      <c r="D17" s="137"/>
    </row>
    <row r="18" spans="1:8" ht="14.25" x14ac:dyDescent="0.2">
      <c r="A18" s="134" t="s">
        <v>185</v>
      </c>
      <c r="B18" s="144" t="s">
        <v>133</v>
      </c>
      <c r="C18" s="138">
        <v>5.9999999999999995E-4</v>
      </c>
      <c r="D18" s="137"/>
    </row>
    <row r="19" spans="1:8" ht="14.25" x14ac:dyDescent="0.2">
      <c r="A19" s="134" t="s">
        <v>132</v>
      </c>
      <c r="B19" s="144" t="s">
        <v>135</v>
      </c>
      <c r="C19" s="138">
        <v>8.2000000000000007E-3</v>
      </c>
      <c r="D19" s="137"/>
    </row>
    <row r="20" spans="1:8" ht="14.25" x14ac:dyDescent="0.2">
      <c r="A20" s="134" t="s">
        <v>134</v>
      </c>
      <c r="B20" s="144" t="s">
        <v>137</v>
      </c>
      <c r="C20" s="138">
        <v>3.0999999999999999E-3</v>
      </c>
      <c r="D20" s="137"/>
    </row>
    <row r="21" spans="1:8" ht="14.25" x14ac:dyDescent="0.2">
      <c r="A21" s="134" t="s">
        <v>136</v>
      </c>
      <c r="B21" s="144" t="s">
        <v>138</v>
      </c>
      <c r="C21" s="138">
        <v>1.66E-2</v>
      </c>
      <c r="D21" s="137"/>
    </row>
    <row r="22" spans="1:8" ht="15" x14ac:dyDescent="0.2">
      <c r="A22" s="134" t="s">
        <v>139</v>
      </c>
      <c r="B22" s="139" t="s">
        <v>140</v>
      </c>
      <c r="C22" s="140">
        <f>SUM(C16:C21)</f>
        <v>0.16919999999999999</v>
      </c>
      <c r="D22" s="145"/>
    </row>
    <row r="23" spans="1:8" ht="15" x14ac:dyDescent="0.2">
      <c r="A23" s="141"/>
      <c r="B23" s="142"/>
      <c r="C23" s="143"/>
      <c r="D23" s="145"/>
    </row>
    <row r="24" spans="1:8" ht="14.25" x14ac:dyDescent="0.2">
      <c r="A24" s="134" t="s">
        <v>141</v>
      </c>
      <c r="B24" s="135" t="s">
        <v>142</v>
      </c>
      <c r="C24" s="138">
        <v>2.5000000000000001E-2</v>
      </c>
      <c r="D24" s="137"/>
      <c r="E24" s="146"/>
    </row>
    <row r="25" spans="1:8" ht="14.25" x14ac:dyDescent="0.2">
      <c r="A25" s="134" t="s">
        <v>184</v>
      </c>
      <c r="B25" s="135" t="s">
        <v>144</v>
      </c>
      <c r="C25" s="138">
        <v>5.3699999999999998E-2</v>
      </c>
      <c r="D25" s="137"/>
      <c r="H25" s="147"/>
    </row>
    <row r="26" spans="1:8" ht="14.25" x14ac:dyDescent="0.2">
      <c r="A26" s="134" t="s">
        <v>143</v>
      </c>
      <c r="B26" s="135" t="s">
        <v>146</v>
      </c>
      <c r="C26" s="138">
        <v>4.3E-3</v>
      </c>
      <c r="D26" s="137"/>
    </row>
    <row r="27" spans="1:8" ht="14.25" x14ac:dyDescent="0.2">
      <c r="A27" s="134" t="s">
        <v>145</v>
      </c>
      <c r="B27" s="135" t="s">
        <v>148</v>
      </c>
      <c r="C27" s="138">
        <v>2.1999999999999999E-2</v>
      </c>
      <c r="D27" s="137"/>
      <c r="G27" s="146"/>
    </row>
    <row r="28" spans="1:8" ht="14.25" x14ac:dyDescent="0.2">
      <c r="A28" s="134" t="s">
        <v>147</v>
      </c>
      <c r="B28" s="135" t="s">
        <v>149</v>
      </c>
      <c r="C28" s="138">
        <v>2.7000000000000001E-3</v>
      </c>
      <c r="D28" s="137"/>
    </row>
    <row r="29" spans="1:8" ht="15" x14ac:dyDescent="0.2">
      <c r="A29" s="134" t="s">
        <v>150</v>
      </c>
      <c r="B29" s="139" t="s">
        <v>151</v>
      </c>
      <c r="C29" s="140">
        <f>SUM(C24:C28)</f>
        <v>0.10769999999999998</v>
      </c>
      <c r="D29" s="145"/>
    </row>
    <row r="30" spans="1:8" ht="15" x14ac:dyDescent="0.2">
      <c r="A30" s="141"/>
      <c r="B30" s="142"/>
      <c r="C30" s="143"/>
      <c r="D30" s="145"/>
    </row>
    <row r="31" spans="1:8" ht="14.25" x14ac:dyDescent="0.2">
      <c r="A31" s="134" t="s">
        <v>152</v>
      </c>
      <c r="B31" s="135" t="s">
        <v>153</v>
      </c>
      <c r="C31" s="138">
        <f>ROUND(C14*C22,4)</f>
        <v>6.2300000000000001E-2</v>
      </c>
      <c r="D31" s="137"/>
    </row>
    <row r="32" spans="1:8" ht="28.5" x14ac:dyDescent="0.2">
      <c r="A32" s="134" t="s">
        <v>154</v>
      </c>
      <c r="B32" s="148" t="s">
        <v>155</v>
      </c>
      <c r="C32" s="138">
        <f>ROUND((C24*C14),4)</f>
        <v>9.1999999999999998E-3</v>
      </c>
      <c r="D32" s="137"/>
    </row>
    <row r="33" spans="1:4" ht="15" x14ac:dyDescent="0.2">
      <c r="A33" s="134" t="s">
        <v>156</v>
      </c>
      <c r="B33" s="139" t="s">
        <v>157</v>
      </c>
      <c r="C33" s="140">
        <f>SUM(C31:C32)</f>
        <v>7.1500000000000008E-2</v>
      </c>
      <c r="D33" s="145"/>
    </row>
    <row r="34" spans="1:4" ht="15.75" thickBot="1" x14ac:dyDescent="0.25">
      <c r="A34" s="149"/>
      <c r="B34" s="150" t="s">
        <v>158</v>
      </c>
      <c r="C34" s="151">
        <f>C33+C29+C22+C14</f>
        <v>0.71639999999999993</v>
      </c>
      <c r="D34" s="145"/>
    </row>
    <row r="35" spans="1:4" ht="15" x14ac:dyDescent="0.2">
      <c r="A35" s="137"/>
      <c r="B35" s="152"/>
      <c r="C35" s="153"/>
      <c r="D35" s="154"/>
    </row>
    <row r="36" spans="1:4" ht="14.25" x14ac:dyDescent="0.2">
      <c r="A36" s="137"/>
      <c r="B36" s="137"/>
      <c r="C36" s="155"/>
      <c r="D36" s="156"/>
    </row>
    <row r="37" spans="1:4" ht="14.25" x14ac:dyDescent="0.2">
      <c r="A37" s="137"/>
      <c r="B37" s="137"/>
      <c r="C37" s="155"/>
      <c r="D37" s="137"/>
    </row>
    <row r="38" spans="1:4" ht="14.25" x14ac:dyDescent="0.2">
      <c r="A38" s="137"/>
      <c r="B38" s="137"/>
      <c r="C38" s="155"/>
      <c r="D38" s="137"/>
    </row>
    <row r="39" spans="1:4" ht="14.25" x14ac:dyDescent="0.2">
      <c r="A39" s="137"/>
      <c r="B39" s="137"/>
      <c r="C39" s="155"/>
      <c r="D39" s="137"/>
    </row>
    <row r="40" spans="1:4" ht="15" x14ac:dyDescent="0.2">
      <c r="A40" s="137"/>
      <c r="B40" s="152"/>
      <c r="C40" s="153"/>
      <c r="D40" s="137"/>
    </row>
    <row r="41" spans="1:4" ht="15" x14ac:dyDescent="0.2">
      <c r="A41" s="145"/>
      <c r="B41" s="152"/>
      <c r="C41" s="153"/>
      <c r="D41" s="145"/>
    </row>
    <row r="42" spans="1:4" ht="16.5" x14ac:dyDescent="0.2">
      <c r="A42" s="157"/>
    </row>
    <row r="43" spans="1:4" x14ac:dyDescent="0.2">
      <c r="A43" s="158"/>
      <c r="B43" s="159"/>
      <c r="C43" s="159"/>
    </row>
    <row r="44" spans="1:4" ht="14.25" x14ac:dyDescent="0.2">
      <c r="A44" s="137"/>
      <c r="B44" s="160"/>
      <c r="C44" s="159"/>
    </row>
    <row r="45" spans="1:4" ht="14.25" x14ac:dyDescent="0.2">
      <c r="A45" s="137"/>
      <c r="B45" s="160"/>
      <c r="C45" s="137"/>
    </row>
    <row r="46" spans="1:4" ht="14.25" x14ac:dyDescent="0.2">
      <c r="A46" s="137"/>
      <c r="B46" s="155"/>
      <c r="C46" s="159"/>
    </row>
    <row r="47" spans="1:4" ht="14.25" x14ac:dyDescent="0.2">
      <c r="A47" s="137"/>
      <c r="B47" s="160"/>
      <c r="C47" s="137"/>
    </row>
    <row r="48" spans="1:4" ht="14.25" x14ac:dyDescent="0.2">
      <c r="A48" s="137"/>
      <c r="B48" s="155"/>
      <c r="C48" s="159"/>
    </row>
    <row r="49" spans="1:3" ht="14.25" x14ac:dyDescent="0.2">
      <c r="A49" s="137"/>
      <c r="B49" s="160"/>
      <c r="C49" s="137"/>
    </row>
    <row r="50" spans="1:3" ht="14.25" x14ac:dyDescent="0.2">
      <c r="A50" s="137"/>
      <c r="B50" s="155"/>
      <c r="C50" s="159"/>
    </row>
    <row r="51" spans="1:3" ht="14.25" x14ac:dyDescent="0.2">
      <c r="A51" s="137"/>
      <c r="B51" s="160"/>
      <c r="C51" s="137"/>
    </row>
    <row r="52" spans="1:3" ht="14.25" x14ac:dyDescent="0.2">
      <c r="A52" s="137"/>
      <c r="B52" s="155"/>
      <c r="C52" s="159"/>
    </row>
    <row r="53" spans="1:3" ht="16.5" x14ac:dyDescent="0.2">
      <c r="A53" s="157"/>
    </row>
    <row r="56" spans="1:3" x14ac:dyDescent="0.2">
      <c r="A56" s="161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workbookViewId="0">
      <selection activeCell="A22" sqref="A22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02" bestFit="1" customWidth="1"/>
    <col min="6" max="6" width="9.7109375" bestFit="1" customWidth="1"/>
  </cols>
  <sheetData>
    <row r="1" spans="1:8" s="122" customFormat="1" ht="14.25" hidden="1" x14ac:dyDescent="0.2">
      <c r="A1" s="11" t="s">
        <v>171</v>
      </c>
      <c r="B1" s="8"/>
      <c r="C1" s="8"/>
      <c r="E1" s="123"/>
    </row>
    <row r="2" spans="1:8" s="122" customFormat="1" ht="14.25" hidden="1" x14ac:dyDescent="0.2">
      <c r="A2" s="117" t="s">
        <v>199</v>
      </c>
      <c r="B2" s="8"/>
      <c r="C2" s="8"/>
      <c r="E2" s="123"/>
    </row>
    <row r="3" spans="1:8" s="122" customFormat="1" ht="14.25" hidden="1" x14ac:dyDescent="0.2">
      <c r="A3" s="9" t="s">
        <v>172</v>
      </c>
      <c r="B3" s="8"/>
      <c r="C3" s="8"/>
      <c r="E3" s="123"/>
    </row>
    <row r="4" spans="1:8" s="122" customFormat="1" ht="14.25" x14ac:dyDescent="0.2">
      <c r="A4" s="94" t="s">
        <v>286</v>
      </c>
      <c r="B4" s="8"/>
      <c r="C4" s="8"/>
      <c r="E4" s="123"/>
    </row>
    <row r="5" spans="1:8" s="122" customFormat="1" ht="15" thickBot="1" x14ac:dyDescent="0.25">
      <c r="B5" s="8"/>
      <c r="C5" s="8"/>
      <c r="E5" s="123"/>
    </row>
    <row r="6" spans="1:8" ht="15.75" x14ac:dyDescent="0.2">
      <c r="A6" s="508" t="s">
        <v>361</v>
      </c>
      <c r="B6" s="509"/>
      <c r="C6" s="509"/>
      <c r="D6" s="509"/>
      <c r="E6" s="509"/>
      <c r="F6" s="510"/>
    </row>
    <row r="7" spans="1:8" ht="16.5" thickBot="1" x14ac:dyDescent="0.25">
      <c r="A7" s="205"/>
      <c r="B7" s="206"/>
      <c r="C7" s="206"/>
      <c r="D7" s="206"/>
      <c r="E7" s="206"/>
      <c r="F7" s="207"/>
    </row>
    <row r="8" spans="1:8" ht="15" x14ac:dyDescent="0.25">
      <c r="A8" s="164"/>
      <c r="B8" s="8"/>
      <c r="C8" s="8"/>
      <c r="D8" s="505" t="s">
        <v>197</v>
      </c>
      <c r="E8" s="506"/>
      <c r="F8" s="507"/>
      <c r="G8" s="122"/>
      <c r="H8" s="122"/>
    </row>
    <row r="9" spans="1:8" ht="15" thickBot="1" x14ac:dyDescent="0.25">
      <c r="A9" s="163"/>
      <c r="B9" s="122"/>
      <c r="C9" s="122"/>
      <c r="D9" s="165" t="s">
        <v>159</v>
      </c>
      <c r="E9" s="166" t="s">
        <v>160</v>
      </c>
      <c r="F9" s="167" t="s">
        <v>161</v>
      </c>
      <c r="G9" s="122"/>
      <c r="H9" s="122"/>
    </row>
    <row r="10" spans="1:8" ht="14.25" x14ac:dyDescent="0.2">
      <c r="A10" s="168" t="s">
        <v>70</v>
      </c>
      <c r="B10" s="169" t="s">
        <v>71</v>
      </c>
      <c r="C10" s="170">
        <v>0.06</v>
      </c>
      <c r="D10" s="191">
        <v>2.9700000000000001E-2</v>
      </c>
      <c r="E10" s="192">
        <v>5.0799999999999998E-2</v>
      </c>
      <c r="F10" s="193">
        <v>6.2700000000000006E-2</v>
      </c>
      <c r="G10" s="122"/>
      <c r="H10" s="122"/>
    </row>
    <row r="11" spans="1:8" ht="14.25" x14ac:dyDescent="0.2">
      <c r="A11" s="172" t="s">
        <v>72</v>
      </c>
      <c r="B11" s="173" t="s">
        <v>73</v>
      </c>
      <c r="C11" s="174">
        <v>1.3299999999999999E-2</v>
      </c>
      <c r="D11" s="191">
        <f>0.3%+0.56%</f>
        <v>8.6E-3</v>
      </c>
      <c r="E11" s="192">
        <f>0.48%+0.85%</f>
        <v>1.3299999999999999E-2</v>
      </c>
      <c r="F11" s="193">
        <f>0.82%+0.89%</f>
        <v>1.7099999999999997E-2</v>
      </c>
      <c r="G11" s="122"/>
      <c r="H11" s="122"/>
    </row>
    <row r="12" spans="1:8" ht="14.25" x14ac:dyDescent="0.2">
      <c r="A12" s="172" t="s">
        <v>74</v>
      </c>
      <c r="B12" s="173" t="s">
        <v>75</v>
      </c>
      <c r="C12" s="174">
        <v>0.11</v>
      </c>
      <c r="D12" s="191">
        <v>7.7799999999999994E-2</v>
      </c>
      <c r="E12" s="192">
        <v>0.1085</v>
      </c>
      <c r="F12" s="193">
        <v>0.13550000000000001</v>
      </c>
      <c r="G12" s="122"/>
      <c r="H12" s="122"/>
    </row>
    <row r="13" spans="1:8" ht="14.25" x14ac:dyDescent="0.2">
      <c r="A13" s="172" t="s">
        <v>76</v>
      </c>
      <c r="B13" s="173" t="s">
        <v>77</v>
      </c>
      <c r="C13" s="175">
        <f>(1+E13)^(E14/252)-1</f>
        <v>2.1175112881721692E-3</v>
      </c>
      <c r="D13" s="191" t="s">
        <v>206</v>
      </c>
      <c r="E13" s="176">
        <v>0.1125</v>
      </c>
      <c r="F13" s="171"/>
      <c r="G13" s="122"/>
      <c r="H13" s="122"/>
    </row>
    <row r="14" spans="1:8" ht="14.25" x14ac:dyDescent="0.2">
      <c r="A14" s="172" t="s">
        <v>78</v>
      </c>
      <c r="B14" s="503" t="s">
        <v>79</v>
      </c>
      <c r="C14" s="174">
        <v>0.02</v>
      </c>
      <c r="D14" s="222" t="s">
        <v>162</v>
      </c>
      <c r="E14" s="177">
        <v>5</v>
      </c>
      <c r="F14" s="178"/>
      <c r="G14" s="122"/>
      <c r="H14" s="122"/>
    </row>
    <row r="15" spans="1:8" ht="15" thickBot="1" x14ac:dyDescent="0.25">
      <c r="A15" s="179" t="s">
        <v>225</v>
      </c>
      <c r="B15" s="504"/>
      <c r="C15" s="180">
        <v>3.6499999999999998E-2</v>
      </c>
      <c r="D15" s="162"/>
      <c r="E15" s="181"/>
      <c r="F15" s="178"/>
      <c r="G15" s="122"/>
      <c r="H15" s="122"/>
    </row>
    <row r="16" spans="1:8" ht="14.25" x14ac:dyDescent="0.2">
      <c r="A16" s="182" t="s">
        <v>80</v>
      </c>
      <c r="B16" s="183"/>
      <c r="C16" s="184"/>
      <c r="D16" s="162"/>
      <c r="E16" s="181"/>
      <c r="F16" s="178"/>
      <c r="G16" s="122"/>
      <c r="H16" s="122"/>
    </row>
    <row r="17" spans="1:8" ht="15" thickBot="1" x14ac:dyDescent="0.25">
      <c r="A17" s="185" t="s">
        <v>81</v>
      </c>
      <c r="B17" s="186"/>
      <c r="C17" s="187"/>
      <c r="D17" s="162"/>
      <c r="E17" s="181"/>
      <c r="F17" s="178"/>
      <c r="G17" s="122"/>
      <c r="H17" s="122"/>
    </row>
    <row r="18" spans="1:8" ht="15.75" thickBot="1" x14ac:dyDescent="0.25">
      <c r="A18" s="188" t="s">
        <v>82</v>
      </c>
      <c r="B18" s="189"/>
      <c r="C18" s="190">
        <f>ROUND((((1+C10+C11)*(1+C12)*(1+C13))/(1-(C14+C15))-1),4)</f>
        <v>0.26540000000000002</v>
      </c>
      <c r="D18" s="194">
        <v>0.21429999999999999</v>
      </c>
      <c r="E18" s="195">
        <v>0.2717</v>
      </c>
      <c r="F18" s="196">
        <v>0.3362</v>
      </c>
      <c r="G18" s="122"/>
      <c r="H18" s="122"/>
    </row>
    <row r="19" spans="1:8" ht="15" thickBot="1" x14ac:dyDescent="0.25">
      <c r="A19" s="122"/>
      <c r="B19" s="122"/>
      <c r="C19" s="122"/>
      <c r="D19" s="122"/>
      <c r="E19" s="123"/>
      <c r="F19" s="122"/>
      <c r="G19" s="122"/>
      <c r="H19" s="122"/>
    </row>
    <row r="20" spans="1:8" ht="15.75" x14ac:dyDescent="0.2">
      <c r="A20" s="511" t="s">
        <v>307</v>
      </c>
      <c r="B20" s="490"/>
      <c r="C20" s="490"/>
      <c r="D20" s="490"/>
      <c r="E20" s="490"/>
      <c r="F20" s="491"/>
      <c r="G20" s="122"/>
      <c r="H20" s="122"/>
    </row>
    <row r="21" spans="1:8" ht="16.5" thickBot="1" x14ac:dyDescent="0.25">
      <c r="A21" s="324"/>
      <c r="B21" s="325"/>
      <c r="C21" s="325"/>
      <c r="D21" s="325"/>
      <c r="E21" s="325"/>
      <c r="F21" s="326"/>
    </row>
    <row r="22" spans="1:8" ht="15" x14ac:dyDescent="0.25">
      <c r="A22" s="327"/>
      <c r="B22" s="275"/>
      <c r="C22" s="275"/>
      <c r="D22" s="512" t="s">
        <v>197</v>
      </c>
      <c r="E22" s="513"/>
      <c r="F22" s="514"/>
    </row>
    <row r="23" spans="1:8" ht="15" thickBot="1" x14ac:dyDescent="0.25">
      <c r="A23" s="328"/>
      <c r="B23" s="323"/>
      <c r="C23" s="323"/>
      <c r="D23" s="329" t="s">
        <v>159</v>
      </c>
      <c r="E23" s="330" t="s">
        <v>160</v>
      </c>
      <c r="F23" s="331" t="s">
        <v>161</v>
      </c>
    </row>
    <row r="24" spans="1:8" ht="14.25" x14ac:dyDescent="0.2">
      <c r="A24" s="332" t="s">
        <v>70</v>
      </c>
      <c r="B24" s="333" t="s">
        <v>71</v>
      </c>
      <c r="C24" s="334">
        <v>0.03</v>
      </c>
      <c r="D24" s="335">
        <v>2.9700000000000001E-2</v>
      </c>
      <c r="E24" s="336">
        <v>5.0799999999999998E-2</v>
      </c>
      <c r="F24" s="337">
        <v>6.2700000000000006E-2</v>
      </c>
    </row>
    <row r="25" spans="1:8" ht="14.25" x14ac:dyDescent="0.2">
      <c r="A25" s="338" t="s">
        <v>72</v>
      </c>
      <c r="B25" s="339" t="s">
        <v>73</v>
      </c>
      <c r="C25" s="340">
        <v>8.6E-3</v>
      </c>
      <c r="D25" s="335">
        <f>0.3%+0.56%</f>
        <v>8.6E-3</v>
      </c>
      <c r="E25" s="336">
        <f>0.48%+0.85%</f>
        <v>1.3299999999999999E-2</v>
      </c>
      <c r="F25" s="337">
        <f>0.82%+0.89%</f>
        <v>1.7099999999999997E-2</v>
      </c>
    </row>
    <row r="26" spans="1:8" ht="14.25" x14ac:dyDescent="0.2">
      <c r="A26" s="338" t="s">
        <v>74</v>
      </c>
      <c r="B26" s="339" t="s">
        <v>75</v>
      </c>
      <c r="C26" s="340">
        <v>0.05</v>
      </c>
      <c r="D26" s="335">
        <v>7.7799999999999994E-2</v>
      </c>
      <c r="E26" s="336">
        <v>0.1085</v>
      </c>
      <c r="F26" s="337">
        <v>0.13550000000000001</v>
      </c>
    </row>
    <row r="27" spans="1:8" ht="14.25" x14ac:dyDescent="0.2">
      <c r="A27" s="338" t="s">
        <v>76</v>
      </c>
      <c r="B27" s="339" t="s">
        <v>77</v>
      </c>
      <c r="C27" s="341">
        <f>(1+E27)^(E28/252)-1</f>
        <v>2.1175112881721692E-3</v>
      </c>
      <c r="D27" s="335" t="s">
        <v>206</v>
      </c>
      <c r="E27" s="342">
        <v>0.1125</v>
      </c>
      <c r="F27" s="343"/>
    </row>
    <row r="28" spans="1:8" ht="14.25" x14ac:dyDescent="0.2">
      <c r="A28" s="338" t="s">
        <v>78</v>
      </c>
      <c r="B28" s="501" t="s">
        <v>79</v>
      </c>
      <c r="C28" s="340">
        <v>0</v>
      </c>
      <c r="D28" s="344" t="s">
        <v>162</v>
      </c>
      <c r="E28" s="345">
        <v>5</v>
      </c>
      <c r="F28" s="346"/>
    </row>
    <row r="29" spans="1:8" ht="15" thickBot="1" x14ac:dyDescent="0.25">
      <c r="A29" s="347" t="s">
        <v>308</v>
      </c>
      <c r="B29" s="502"/>
      <c r="C29" s="348">
        <v>3.6499999999999998E-2</v>
      </c>
      <c r="D29" s="349"/>
      <c r="E29" s="350"/>
      <c r="F29" s="346"/>
    </row>
    <row r="30" spans="1:8" ht="14.25" x14ac:dyDescent="0.2">
      <c r="A30" s="351" t="s">
        <v>80</v>
      </c>
      <c r="B30" s="352"/>
      <c r="C30" s="353"/>
      <c r="D30" s="349"/>
      <c r="E30" s="350"/>
      <c r="F30" s="346"/>
    </row>
    <row r="31" spans="1:8" ht="15" thickBot="1" x14ac:dyDescent="0.25">
      <c r="A31" s="354" t="s">
        <v>81</v>
      </c>
      <c r="B31" s="355"/>
      <c r="C31" s="356"/>
      <c r="D31" s="349"/>
      <c r="E31" s="350"/>
      <c r="F31" s="346"/>
    </row>
    <row r="32" spans="1:8" ht="15.75" thickBot="1" x14ac:dyDescent="0.25">
      <c r="A32" s="357" t="s">
        <v>82</v>
      </c>
      <c r="B32" s="358"/>
      <c r="C32" s="359">
        <f>ROUND((((1+C24+C25)*(1+C26)*(1+C27))/(1-(C28+C29))-1),4)</f>
        <v>0.13420000000000001</v>
      </c>
      <c r="D32" s="360">
        <v>0.21429999999999999</v>
      </c>
      <c r="E32" s="361">
        <v>0.2717</v>
      </c>
      <c r="F32" s="362">
        <v>0.3362</v>
      </c>
    </row>
  </sheetData>
  <mergeCells count="6">
    <mergeCell ref="B28:B29"/>
    <mergeCell ref="B14:B15"/>
    <mergeCell ref="D8:F8"/>
    <mergeCell ref="A6:F6"/>
    <mergeCell ref="A20:F20"/>
    <mergeCell ref="D22:F22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5" sqref="B15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515" t="s">
        <v>296</v>
      </c>
      <c r="B1" s="516"/>
    </row>
    <row r="2" spans="1:2" s="94" customFormat="1" ht="19.5" customHeight="1" x14ac:dyDescent="0.2">
      <c r="A2" s="208" t="s">
        <v>174</v>
      </c>
      <c r="B2" s="209" t="s">
        <v>207</v>
      </c>
    </row>
    <row r="3" spans="1:2" ht="19.5" customHeight="1" x14ac:dyDescent="0.2">
      <c r="A3" s="131">
        <v>1</v>
      </c>
      <c r="B3" s="130">
        <v>33.629999999999995</v>
      </c>
    </row>
    <row r="4" spans="1:2" ht="19.5" customHeight="1" x14ac:dyDescent="0.2">
      <c r="A4" s="131">
        <v>2</v>
      </c>
      <c r="B4" s="130">
        <v>43.13</v>
      </c>
    </row>
    <row r="5" spans="1:2" ht="19.5" customHeight="1" x14ac:dyDescent="0.2">
      <c r="A5" s="131">
        <v>3</v>
      </c>
      <c r="B5" s="130">
        <v>48.68</v>
      </c>
    </row>
    <row r="6" spans="1:2" ht="19.5" customHeight="1" x14ac:dyDescent="0.2">
      <c r="A6" s="131">
        <v>4</v>
      </c>
      <c r="B6" s="130">
        <v>52.62</v>
      </c>
    </row>
    <row r="7" spans="1:2" ht="19.5" customHeight="1" x14ac:dyDescent="0.2">
      <c r="A7" s="131">
        <v>5</v>
      </c>
      <c r="B7" s="130">
        <v>55.679999999999993</v>
      </c>
    </row>
    <row r="8" spans="1:2" ht="19.5" customHeight="1" x14ac:dyDescent="0.2">
      <c r="A8" s="131">
        <v>6</v>
      </c>
      <c r="B8" s="130">
        <v>58.18</v>
      </c>
    </row>
    <row r="9" spans="1:2" ht="19.5" customHeight="1" x14ac:dyDescent="0.2">
      <c r="A9" s="131">
        <v>7</v>
      </c>
      <c r="B9" s="130">
        <v>60.29</v>
      </c>
    </row>
    <row r="10" spans="1:2" ht="19.5" customHeight="1" x14ac:dyDescent="0.2">
      <c r="A10" s="131">
        <v>8</v>
      </c>
      <c r="B10" s="130">
        <v>62.12</v>
      </c>
    </row>
    <row r="11" spans="1:2" ht="19.5" customHeight="1" x14ac:dyDescent="0.2">
      <c r="A11" s="131">
        <v>9</v>
      </c>
      <c r="B11" s="130">
        <v>63.73</v>
      </c>
    </row>
    <row r="12" spans="1:2" ht="19.5" customHeight="1" x14ac:dyDescent="0.2">
      <c r="A12" s="131">
        <v>10</v>
      </c>
      <c r="B12" s="130">
        <v>65.180000000000007</v>
      </c>
    </row>
    <row r="13" spans="1:2" ht="19.5" customHeight="1" x14ac:dyDescent="0.2">
      <c r="A13" s="131">
        <v>11</v>
      </c>
      <c r="B13" s="130">
        <v>66.47999999999999</v>
      </c>
    </row>
    <row r="14" spans="1:2" ht="19.5" customHeight="1" x14ac:dyDescent="0.2">
      <c r="A14" s="131">
        <v>12</v>
      </c>
      <c r="B14" s="130">
        <v>67.67</v>
      </c>
    </row>
    <row r="15" spans="1:2" ht="19.5" customHeight="1" x14ac:dyDescent="0.2">
      <c r="A15" s="131">
        <v>13</v>
      </c>
      <c r="B15" s="130">
        <v>68.77</v>
      </c>
    </row>
    <row r="16" spans="1:2" ht="19.5" customHeight="1" x14ac:dyDescent="0.2">
      <c r="A16" s="131">
        <v>14</v>
      </c>
      <c r="B16" s="130">
        <v>69.789999999999992</v>
      </c>
    </row>
    <row r="17" spans="1:2" ht="19.5" customHeight="1" thickBot="1" x14ac:dyDescent="0.25">
      <c r="A17" s="132">
        <v>15</v>
      </c>
      <c r="B17" s="133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workbookViewId="0">
      <selection activeCell="K19" sqref="K19"/>
    </sheetView>
  </sheetViews>
  <sheetFormatPr defaultColWidth="8.85546875" defaultRowHeight="15" x14ac:dyDescent="0.25"/>
  <cols>
    <col min="1" max="1" width="5" style="257" customWidth="1"/>
    <col min="2" max="2" width="14.7109375" style="257" customWidth="1"/>
    <col min="3" max="3" width="11.5703125" style="257" customWidth="1"/>
    <col min="4" max="4" width="14.7109375" style="257" customWidth="1"/>
    <col min="5" max="5" width="13" style="257" customWidth="1"/>
    <col min="6" max="6" width="8.85546875" style="257"/>
    <col min="7" max="7" width="6.140625" style="257" customWidth="1"/>
    <col min="8" max="8" width="13.28515625" style="257" customWidth="1"/>
    <col min="9" max="9" width="10.5703125" style="257" customWidth="1"/>
    <col min="10" max="10" width="14.28515625" style="257" customWidth="1"/>
    <col min="11" max="11" width="13.5703125" style="257" customWidth="1"/>
    <col min="12" max="12" width="8.85546875" style="257"/>
    <col min="13" max="13" width="5.42578125" style="257" customWidth="1"/>
    <col min="14" max="14" width="10.140625" style="257" customWidth="1"/>
    <col min="15" max="15" width="11.5703125" style="257" customWidth="1"/>
    <col min="16" max="16" width="11" style="257" customWidth="1"/>
    <col min="17" max="17" width="7.7109375" style="257" customWidth="1"/>
    <col min="18" max="18" width="6.140625" style="257" customWidth="1"/>
    <col min="19" max="19" width="16" style="257" customWidth="1"/>
    <col min="20" max="20" width="6.42578125" style="257" customWidth="1"/>
    <col min="21" max="16384" width="8.85546875" style="257"/>
  </cols>
  <sheetData>
    <row r="1" spans="2:20" ht="15" customHeight="1" thickBot="1" x14ac:dyDescent="0.3"/>
    <row r="2" spans="2:20" ht="15.75" thickBot="1" x14ac:dyDescent="0.3">
      <c r="B2" s="517" t="s">
        <v>319</v>
      </c>
      <c r="C2" s="518"/>
      <c r="D2" s="518"/>
      <c r="E2" s="518"/>
      <c r="F2" s="519"/>
      <c r="G2" s="377"/>
      <c r="H2" s="517" t="s">
        <v>346</v>
      </c>
      <c r="I2" s="518"/>
      <c r="J2" s="518"/>
      <c r="K2" s="518"/>
      <c r="L2" s="519"/>
      <c r="M2" s="378"/>
      <c r="N2" s="520" t="s">
        <v>320</v>
      </c>
      <c r="O2" s="521"/>
      <c r="P2" s="521"/>
      <c r="Q2" s="521"/>
      <c r="R2" s="521"/>
      <c r="S2" s="521"/>
      <c r="T2" s="522"/>
    </row>
    <row r="3" spans="2:20" ht="15" customHeight="1" thickBot="1" x14ac:dyDescent="0.3">
      <c r="B3" s="526" t="s">
        <v>321</v>
      </c>
      <c r="C3" s="527"/>
      <c r="D3" s="527"/>
      <c r="E3" s="527"/>
      <c r="F3" s="528"/>
      <c r="G3" s="377"/>
      <c r="H3" s="529" t="s">
        <v>322</v>
      </c>
      <c r="I3" s="530"/>
      <c r="J3" s="530"/>
      <c r="K3" s="530"/>
      <c r="L3" s="531"/>
      <c r="M3" s="378"/>
      <c r="N3" s="523"/>
      <c r="O3" s="524"/>
      <c r="P3" s="524"/>
      <c r="Q3" s="524"/>
      <c r="R3" s="524"/>
      <c r="S3" s="524"/>
      <c r="T3" s="525"/>
    </row>
    <row r="4" spans="2:20" ht="15.75" thickBot="1" x14ac:dyDescent="0.3">
      <c r="B4" s="379" t="s">
        <v>236</v>
      </c>
      <c r="C4" s="380" t="s">
        <v>237</v>
      </c>
      <c r="D4" s="380" t="s">
        <v>238</v>
      </c>
      <c r="E4" s="380" t="s">
        <v>235</v>
      </c>
      <c r="F4" s="381" t="s">
        <v>205</v>
      </c>
      <c r="G4" s="377"/>
      <c r="H4" s="532"/>
      <c r="I4" s="533"/>
      <c r="J4" s="533"/>
      <c r="K4" s="533"/>
      <c r="L4" s="534"/>
      <c r="M4" s="378"/>
      <c r="N4" s="535" t="s">
        <v>234</v>
      </c>
      <c r="O4" s="536"/>
      <c r="P4" s="536"/>
      <c r="Q4" s="536"/>
      <c r="R4" s="536"/>
      <c r="S4" s="536"/>
      <c r="T4" s="537"/>
    </row>
    <row r="5" spans="2:20" s="258" customFormat="1" x14ac:dyDescent="0.25">
      <c r="B5" s="382" t="s">
        <v>239</v>
      </c>
      <c r="C5" s="259"/>
      <c r="D5" s="383" t="s">
        <v>240</v>
      </c>
      <c r="E5" s="384">
        <v>3434.76</v>
      </c>
      <c r="F5" s="385" t="s">
        <v>241</v>
      </c>
      <c r="H5" s="379" t="s">
        <v>236</v>
      </c>
      <c r="I5" s="380" t="s">
        <v>237</v>
      </c>
      <c r="J5" s="380" t="s">
        <v>238</v>
      </c>
      <c r="K5" s="380" t="s">
        <v>235</v>
      </c>
      <c r="L5" s="381" t="s">
        <v>205</v>
      </c>
      <c r="M5" s="378"/>
      <c r="N5" s="549" t="s">
        <v>323</v>
      </c>
      <c r="O5" s="551" t="s">
        <v>324</v>
      </c>
      <c r="P5" s="553" t="s">
        <v>325</v>
      </c>
      <c r="Q5" s="553" t="s">
        <v>326</v>
      </c>
      <c r="R5" s="553"/>
      <c r="S5" s="553" t="s">
        <v>327</v>
      </c>
      <c r="T5" s="538" t="s">
        <v>328</v>
      </c>
    </row>
    <row r="6" spans="2:20" s="258" customFormat="1" x14ac:dyDescent="0.25">
      <c r="B6" s="382" t="s">
        <v>242</v>
      </c>
      <c r="C6" s="259"/>
      <c r="D6" s="383" t="s">
        <v>243</v>
      </c>
      <c r="E6" s="384">
        <v>3627.15</v>
      </c>
      <c r="F6" s="385" t="s">
        <v>241</v>
      </c>
      <c r="G6" s="257"/>
      <c r="H6" s="382" t="s">
        <v>239</v>
      </c>
      <c r="I6" s="259"/>
      <c r="J6" s="383" t="s">
        <v>240</v>
      </c>
      <c r="K6" s="384">
        <v>3434.76</v>
      </c>
      <c r="L6" s="385" t="s">
        <v>241</v>
      </c>
      <c r="M6" s="378"/>
      <c r="N6" s="550"/>
      <c r="O6" s="552"/>
      <c r="P6" s="554"/>
      <c r="Q6" s="555"/>
      <c r="R6" s="555"/>
      <c r="S6" s="554"/>
      <c r="T6" s="539"/>
    </row>
    <row r="7" spans="2:20" x14ac:dyDescent="0.25">
      <c r="B7" s="382" t="s">
        <v>244</v>
      </c>
      <c r="C7" s="259"/>
      <c r="D7" s="383" t="s">
        <v>245</v>
      </c>
      <c r="E7" s="384">
        <v>3920.19</v>
      </c>
      <c r="F7" s="385" t="s">
        <v>241</v>
      </c>
      <c r="H7" s="382" t="s">
        <v>242</v>
      </c>
      <c r="I7" s="259"/>
      <c r="J7" s="383" t="s">
        <v>243</v>
      </c>
      <c r="K7" s="384">
        <v>2907.66</v>
      </c>
      <c r="L7" s="385" t="s">
        <v>241</v>
      </c>
      <c r="M7" s="378"/>
      <c r="N7" s="386" t="s">
        <v>329</v>
      </c>
      <c r="O7" s="387" t="s">
        <v>330</v>
      </c>
      <c r="P7" s="388" t="s">
        <v>331</v>
      </c>
      <c r="Q7" s="389">
        <v>1</v>
      </c>
      <c r="R7" s="390" t="s">
        <v>280</v>
      </c>
      <c r="S7" s="391">
        <f>E24</f>
        <v>229.14204000000001</v>
      </c>
      <c r="T7" s="392" t="s">
        <v>15</v>
      </c>
    </row>
    <row r="8" spans="2:20" x14ac:dyDescent="0.25">
      <c r="B8" s="382" t="s">
        <v>246</v>
      </c>
      <c r="C8" s="259"/>
      <c r="D8" s="383" t="s">
        <v>247</v>
      </c>
      <c r="E8" s="384">
        <v>3322.67</v>
      </c>
      <c r="F8" s="385" t="s">
        <v>241</v>
      </c>
      <c r="H8" s="382" t="s">
        <v>244</v>
      </c>
      <c r="I8" s="259"/>
      <c r="J8" s="383" t="s">
        <v>245</v>
      </c>
      <c r="K8" s="384">
        <v>3517.71</v>
      </c>
      <c r="L8" s="385" t="s">
        <v>241</v>
      </c>
      <c r="M8" s="378"/>
      <c r="N8" s="540"/>
      <c r="O8" s="541"/>
      <c r="P8" s="541"/>
      <c r="Q8" s="541"/>
      <c r="R8" s="541"/>
      <c r="S8" s="541"/>
      <c r="T8" s="542"/>
    </row>
    <row r="9" spans="2:20" x14ac:dyDescent="0.25">
      <c r="B9" s="382" t="s">
        <v>248</v>
      </c>
      <c r="C9" s="259"/>
      <c r="D9" s="383" t="s">
        <v>249</v>
      </c>
      <c r="E9" s="384">
        <v>2479.54</v>
      </c>
      <c r="F9" s="385" t="s">
        <v>241</v>
      </c>
      <c r="H9" s="382" t="s">
        <v>246</v>
      </c>
      <c r="I9" s="259"/>
      <c r="J9" s="383" t="s">
        <v>247</v>
      </c>
      <c r="K9" s="384">
        <v>3317.38</v>
      </c>
      <c r="L9" s="385" t="s">
        <v>241</v>
      </c>
      <c r="M9" s="378"/>
      <c r="N9" s="386" t="s">
        <v>337</v>
      </c>
      <c r="O9" s="413" t="s">
        <v>332</v>
      </c>
      <c r="P9" s="388" t="s">
        <v>333</v>
      </c>
      <c r="Q9" s="389">
        <v>1</v>
      </c>
      <c r="R9" s="390" t="s">
        <v>280</v>
      </c>
      <c r="S9" s="391">
        <f>K27</f>
        <v>250.42745000000002</v>
      </c>
      <c r="T9" s="392" t="s">
        <v>15</v>
      </c>
    </row>
    <row r="10" spans="2:20" x14ac:dyDescent="0.25">
      <c r="B10" s="382" t="s">
        <v>250</v>
      </c>
      <c r="C10" s="259"/>
      <c r="D10" s="383" t="s">
        <v>251</v>
      </c>
      <c r="E10" s="384">
        <v>3023.1</v>
      </c>
      <c r="F10" s="385" t="s">
        <v>241</v>
      </c>
      <c r="H10" s="382" t="s">
        <v>248</v>
      </c>
      <c r="I10" s="259"/>
      <c r="J10" s="383" t="s">
        <v>249</v>
      </c>
      <c r="K10" s="384">
        <v>19090</v>
      </c>
      <c r="L10" s="385" t="s">
        <v>241</v>
      </c>
      <c r="M10" s="378"/>
      <c r="N10" s="540"/>
      <c r="O10" s="541"/>
      <c r="P10" s="541"/>
      <c r="Q10" s="541"/>
      <c r="R10" s="541"/>
      <c r="S10" s="541"/>
      <c r="T10" s="542"/>
    </row>
    <row r="11" spans="2:20" x14ac:dyDescent="0.25">
      <c r="B11" s="382" t="s">
        <v>252</v>
      </c>
      <c r="C11" s="259"/>
      <c r="D11" s="383" t="s">
        <v>253</v>
      </c>
      <c r="E11" s="384">
        <v>12400</v>
      </c>
      <c r="F11" s="385" t="s">
        <v>241</v>
      </c>
      <c r="H11" s="382" t="s">
        <v>250</v>
      </c>
      <c r="I11" s="259"/>
      <c r="J11" s="383" t="s">
        <v>251</v>
      </c>
      <c r="K11" s="384">
        <v>3322.67</v>
      </c>
      <c r="L11" s="385" t="s">
        <v>241</v>
      </c>
      <c r="M11" s="378"/>
      <c r="N11" s="543" t="s">
        <v>334</v>
      </c>
      <c r="O11" s="544"/>
      <c r="P11" s="544"/>
      <c r="Q11" s="544"/>
      <c r="R11" s="545"/>
      <c r="S11" s="393">
        <f>(S7*Q7)+(Q9+S9)</f>
        <v>480.56949000000003</v>
      </c>
      <c r="T11" s="394" t="s">
        <v>273</v>
      </c>
    </row>
    <row r="12" spans="2:20" ht="15.75" thickBot="1" x14ac:dyDescent="0.3">
      <c r="B12" s="382" t="s">
        <v>254</v>
      </c>
      <c r="C12" s="259"/>
      <c r="D12" s="383" t="s">
        <v>255</v>
      </c>
      <c r="E12" s="384">
        <v>1662.06</v>
      </c>
      <c r="F12" s="385" t="s">
        <v>241</v>
      </c>
      <c r="H12" s="382" t="s">
        <v>252</v>
      </c>
      <c r="I12" s="259"/>
      <c r="J12" s="383" t="s">
        <v>253</v>
      </c>
      <c r="K12" s="384">
        <v>2479.54</v>
      </c>
      <c r="L12" s="385" t="s">
        <v>241</v>
      </c>
      <c r="M12" s="378"/>
      <c r="N12" s="546" t="s">
        <v>335</v>
      </c>
      <c r="O12" s="547"/>
      <c r="P12" s="547"/>
      <c r="Q12" s="547"/>
      <c r="R12" s="548"/>
      <c r="S12" s="395">
        <f>((S11/7)*30)</f>
        <v>2059.5835285714288</v>
      </c>
      <c r="T12" s="396" t="s">
        <v>273</v>
      </c>
    </row>
    <row r="13" spans="2:20" x14ac:dyDescent="0.25">
      <c r="B13" s="382" t="s">
        <v>256</v>
      </c>
      <c r="C13" s="259"/>
      <c r="D13" s="383" t="s">
        <v>257</v>
      </c>
      <c r="E13" s="384">
        <v>3181.02</v>
      </c>
      <c r="F13" s="385" t="s">
        <v>241</v>
      </c>
      <c r="H13" s="382" t="s">
        <v>254</v>
      </c>
      <c r="I13" s="259"/>
      <c r="J13" s="383" t="s">
        <v>255</v>
      </c>
      <c r="K13" s="384">
        <v>3023.1</v>
      </c>
      <c r="L13" s="385" t="s">
        <v>241</v>
      </c>
      <c r="M13" s="378"/>
      <c r="N13" s="556"/>
      <c r="O13" s="557"/>
      <c r="P13" s="557"/>
      <c r="Q13" s="557"/>
      <c r="R13" s="557"/>
      <c r="S13" s="557"/>
      <c r="T13" s="558"/>
    </row>
    <row r="14" spans="2:20" ht="15.75" thickBot="1" x14ac:dyDescent="0.3">
      <c r="B14" s="382" t="s">
        <v>272</v>
      </c>
      <c r="C14" s="259"/>
      <c r="D14" s="383" t="s">
        <v>274</v>
      </c>
      <c r="E14" s="384">
        <v>2203.87</v>
      </c>
      <c r="F14" s="385" t="s">
        <v>241</v>
      </c>
      <c r="H14" s="382" t="s">
        <v>256</v>
      </c>
      <c r="I14" s="259"/>
      <c r="J14" s="383" t="s">
        <v>257</v>
      </c>
      <c r="K14" s="384">
        <v>12400</v>
      </c>
      <c r="L14" s="385" t="s">
        <v>241</v>
      </c>
      <c r="M14" s="378"/>
      <c r="N14" s="559"/>
      <c r="O14" s="560"/>
      <c r="P14" s="560"/>
      <c r="Q14" s="560"/>
      <c r="R14" s="560"/>
      <c r="S14" s="560"/>
      <c r="T14" s="561"/>
    </row>
    <row r="15" spans="2:20" ht="15.75" thickBot="1" x14ac:dyDescent="0.3">
      <c r="B15" s="382" t="s">
        <v>275</v>
      </c>
      <c r="C15" s="259"/>
      <c r="D15" s="383" t="s">
        <v>276</v>
      </c>
      <c r="E15" s="384">
        <f>2987.68+4100</f>
        <v>7087.68</v>
      </c>
      <c r="F15" s="385" t="s">
        <v>241</v>
      </c>
      <c r="H15" s="382" t="s">
        <v>272</v>
      </c>
      <c r="I15" s="259"/>
      <c r="J15" s="383" t="s">
        <v>274</v>
      </c>
      <c r="K15" s="384">
        <v>1662.06</v>
      </c>
      <c r="L15" s="385" t="s">
        <v>241</v>
      </c>
      <c r="M15" s="378"/>
      <c r="N15" s="570" t="s">
        <v>336</v>
      </c>
      <c r="O15" s="571"/>
      <c r="P15" s="572"/>
      <c r="Q15" s="572"/>
      <c r="R15" s="572"/>
      <c r="S15" s="572"/>
      <c r="T15" s="573"/>
    </row>
    <row r="16" spans="2:20" ht="15.75" thickBot="1" x14ac:dyDescent="0.3">
      <c r="B16" s="568" t="s">
        <v>258</v>
      </c>
      <c r="C16" s="569"/>
      <c r="D16" s="569"/>
      <c r="E16" s="397">
        <f>SUM(E5:E15)/1000</f>
        <v>46.342040000000004</v>
      </c>
      <c r="F16" s="398" t="s">
        <v>15</v>
      </c>
      <c r="H16" s="382" t="s">
        <v>275</v>
      </c>
      <c r="I16" s="259"/>
      <c r="J16" s="383" t="s">
        <v>276</v>
      </c>
      <c r="K16" s="384">
        <v>3181.02</v>
      </c>
      <c r="L16" s="385" t="s">
        <v>241</v>
      </c>
      <c r="M16" s="378"/>
      <c r="N16" s="574" t="s">
        <v>323</v>
      </c>
      <c r="O16" s="551" t="s">
        <v>324</v>
      </c>
      <c r="P16" s="575" t="s">
        <v>325</v>
      </c>
      <c r="Q16" s="575" t="s">
        <v>326</v>
      </c>
      <c r="R16" s="575"/>
      <c r="S16" s="575" t="s">
        <v>327</v>
      </c>
      <c r="T16" s="576" t="s">
        <v>328</v>
      </c>
    </row>
    <row r="17" spans="2:20" ht="15.75" thickBot="1" x14ac:dyDescent="0.3">
      <c r="B17" s="577"/>
      <c r="C17" s="578"/>
      <c r="D17" s="578"/>
      <c r="E17" s="578"/>
      <c r="F17" s="579"/>
      <c r="H17" s="382" t="s">
        <v>277</v>
      </c>
      <c r="I17" s="259"/>
      <c r="J17" s="383" t="s">
        <v>278</v>
      </c>
      <c r="K17" s="384">
        <v>2203.87</v>
      </c>
      <c r="L17" s="385" t="s">
        <v>241</v>
      </c>
      <c r="M17" s="378"/>
      <c r="N17" s="550"/>
      <c r="O17" s="552"/>
      <c r="P17" s="554"/>
      <c r="Q17" s="555"/>
      <c r="R17" s="555"/>
      <c r="S17" s="554"/>
      <c r="T17" s="539"/>
    </row>
    <row r="18" spans="2:20" x14ac:dyDescent="0.25">
      <c r="B18" s="580" t="s">
        <v>339</v>
      </c>
      <c r="C18" s="581"/>
      <c r="D18" s="581"/>
      <c r="E18" s="581"/>
      <c r="F18" s="582"/>
      <c r="G18" s="399"/>
      <c r="H18" s="402" t="s">
        <v>340</v>
      </c>
      <c r="I18" s="259"/>
      <c r="J18" s="403" t="s">
        <v>341</v>
      </c>
      <c r="K18" s="384">
        <f>2987.68+4100</f>
        <v>7087.68</v>
      </c>
      <c r="L18" s="385" t="s">
        <v>241</v>
      </c>
      <c r="M18" s="378"/>
      <c r="N18" s="400" t="s">
        <v>337</v>
      </c>
      <c r="O18" s="387" t="s">
        <v>338</v>
      </c>
      <c r="P18" s="401" t="s">
        <v>282</v>
      </c>
      <c r="Q18" s="389">
        <v>1</v>
      </c>
      <c r="R18" s="390" t="s">
        <v>280</v>
      </c>
      <c r="S18" s="391">
        <f>K27</f>
        <v>250.42745000000002</v>
      </c>
      <c r="T18" s="392" t="s">
        <v>15</v>
      </c>
    </row>
    <row r="19" spans="2:20" ht="15.75" thickBot="1" x14ac:dyDescent="0.3">
      <c r="B19" s="566" t="s">
        <v>342</v>
      </c>
      <c r="C19" s="567"/>
      <c r="D19" s="567"/>
      <c r="E19" s="404">
        <v>1</v>
      </c>
      <c r="F19" s="385" t="s">
        <v>15</v>
      </c>
      <c r="G19" s="399"/>
      <c r="H19" s="568" t="s">
        <v>258</v>
      </c>
      <c r="I19" s="569"/>
      <c r="J19" s="569"/>
      <c r="K19" s="405">
        <f>SUM(K6:K18)/1000</f>
        <v>67.627449999999996</v>
      </c>
      <c r="L19" s="398" t="s">
        <v>15</v>
      </c>
      <c r="M19" s="378"/>
      <c r="N19" s="562"/>
      <c r="O19" s="563"/>
      <c r="P19" s="563"/>
      <c r="Q19" s="564"/>
      <c r="R19" s="564"/>
      <c r="S19" s="563"/>
      <c r="T19" s="565"/>
    </row>
    <row r="20" spans="2:20" ht="15.75" thickBot="1" x14ac:dyDescent="0.3">
      <c r="B20" s="566" t="s">
        <v>344</v>
      </c>
      <c r="C20" s="567"/>
      <c r="D20" s="567"/>
      <c r="E20" s="404">
        <v>88.3</v>
      </c>
      <c r="F20" s="385" t="s">
        <v>15</v>
      </c>
      <c r="G20" s="258"/>
      <c r="H20" s="577"/>
      <c r="I20" s="578"/>
      <c r="J20" s="578"/>
      <c r="K20" s="578"/>
      <c r="L20" s="579"/>
      <c r="M20" s="378"/>
      <c r="N20" s="543" t="s">
        <v>343</v>
      </c>
      <c r="O20" s="544"/>
      <c r="P20" s="544"/>
      <c r="Q20" s="544"/>
      <c r="R20" s="545"/>
      <c r="S20" s="393">
        <f>(Q18*S18)</f>
        <v>250.42745000000002</v>
      </c>
      <c r="T20" s="394" t="s">
        <v>273</v>
      </c>
    </row>
    <row r="21" spans="2:20" ht="15.75" thickBot="1" x14ac:dyDescent="0.3">
      <c r="B21" s="566" t="s">
        <v>345</v>
      </c>
      <c r="C21" s="567"/>
      <c r="D21" s="567"/>
      <c r="E21" s="404">
        <v>93.5</v>
      </c>
      <c r="F21" s="385" t="s">
        <v>15</v>
      </c>
      <c r="H21" s="580" t="s">
        <v>339</v>
      </c>
      <c r="I21" s="581"/>
      <c r="J21" s="581"/>
      <c r="K21" s="581"/>
      <c r="L21" s="582"/>
      <c r="M21" s="378"/>
      <c r="N21" s="546" t="s">
        <v>335</v>
      </c>
      <c r="O21" s="547"/>
      <c r="P21" s="547"/>
      <c r="Q21" s="547"/>
      <c r="R21" s="548"/>
      <c r="S21" s="406">
        <f>((S20/7)*30)</f>
        <v>1073.2605000000001</v>
      </c>
      <c r="T21" s="407" t="s">
        <v>273</v>
      </c>
    </row>
    <row r="22" spans="2:20" x14ac:dyDescent="0.25">
      <c r="B22" s="586" t="s">
        <v>259</v>
      </c>
      <c r="C22" s="587"/>
      <c r="D22" s="587"/>
      <c r="E22" s="408">
        <f>SUM(E19:E21)</f>
        <v>182.8</v>
      </c>
      <c r="F22" s="409" t="s">
        <v>15</v>
      </c>
      <c r="H22" s="566" t="s">
        <v>342</v>
      </c>
      <c r="I22" s="567"/>
      <c r="J22" s="567"/>
      <c r="K22" s="404">
        <v>1</v>
      </c>
      <c r="L22" s="385" t="s">
        <v>15</v>
      </c>
      <c r="M22" s="378"/>
    </row>
    <row r="23" spans="2:20" ht="15.75" thickBot="1" x14ac:dyDescent="0.3">
      <c r="B23" s="583"/>
      <c r="C23" s="584"/>
      <c r="D23" s="584"/>
      <c r="E23" s="584"/>
      <c r="F23" s="585"/>
      <c r="G23" s="399"/>
      <c r="H23" s="566" t="s">
        <v>344</v>
      </c>
      <c r="I23" s="567"/>
      <c r="J23" s="567"/>
      <c r="K23" s="404">
        <v>88.3</v>
      </c>
      <c r="L23" s="385" t="s">
        <v>15</v>
      </c>
      <c r="M23" s="378"/>
    </row>
    <row r="24" spans="2:20" ht="15.75" thickBot="1" x14ac:dyDescent="0.3">
      <c r="B24" s="526" t="s">
        <v>260</v>
      </c>
      <c r="C24" s="527"/>
      <c r="D24" s="527"/>
      <c r="E24" s="410">
        <f>E16+E22</f>
        <v>229.14204000000001</v>
      </c>
      <c r="F24" s="411" t="s">
        <v>15</v>
      </c>
      <c r="G24" s="258"/>
      <c r="H24" s="566" t="s">
        <v>345</v>
      </c>
      <c r="I24" s="567"/>
      <c r="J24" s="567"/>
      <c r="K24" s="404">
        <v>93.5</v>
      </c>
      <c r="L24" s="385" t="s">
        <v>15</v>
      </c>
      <c r="M24" s="378"/>
      <c r="P24" s="414"/>
    </row>
    <row r="25" spans="2:20" x14ac:dyDescent="0.25">
      <c r="B25" s="588"/>
      <c r="C25" s="588"/>
      <c r="D25" s="588"/>
      <c r="E25" s="588"/>
      <c r="F25" s="588"/>
      <c r="G25" s="399"/>
      <c r="H25" s="586" t="s">
        <v>259</v>
      </c>
      <c r="I25" s="587"/>
      <c r="J25" s="587"/>
      <c r="K25" s="408">
        <f>SUM(K22:K24)</f>
        <v>182.8</v>
      </c>
      <c r="L25" s="409" t="s">
        <v>15</v>
      </c>
      <c r="M25" s="378"/>
      <c r="O25" s="414"/>
      <c r="P25" s="414"/>
      <c r="S25" s="412"/>
    </row>
    <row r="26" spans="2:20" ht="15.75" thickBot="1" x14ac:dyDescent="0.3">
      <c r="H26" s="583"/>
      <c r="I26" s="584"/>
      <c r="J26" s="584"/>
      <c r="K26" s="584"/>
      <c r="L26" s="585"/>
      <c r="M26" s="378"/>
      <c r="O26" s="414"/>
    </row>
    <row r="27" spans="2:20" ht="15.75" thickBot="1" x14ac:dyDescent="0.3">
      <c r="H27" s="526" t="s">
        <v>260</v>
      </c>
      <c r="I27" s="527"/>
      <c r="J27" s="527"/>
      <c r="K27" s="410">
        <f>K19+K25</f>
        <v>250.42745000000002</v>
      </c>
      <c r="L27" s="411" t="s">
        <v>15</v>
      </c>
      <c r="M27" s="378"/>
    </row>
    <row r="28" spans="2:20" x14ac:dyDescent="0.25">
      <c r="M28" s="378"/>
    </row>
  </sheetData>
  <mergeCells count="47">
    <mergeCell ref="H26:L26"/>
    <mergeCell ref="H27:J27"/>
    <mergeCell ref="B24:D24"/>
    <mergeCell ref="H24:J24"/>
    <mergeCell ref="B25:F25"/>
    <mergeCell ref="H25:J25"/>
    <mergeCell ref="H22:J22"/>
    <mergeCell ref="B23:F23"/>
    <mergeCell ref="H23:J23"/>
    <mergeCell ref="H20:L20"/>
    <mergeCell ref="N21:R21"/>
    <mergeCell ref="B21:D21"/>
    <mergeCell ref="H21:L21"/>
    <mergeCell ref="B22:D22"/>
    <mergeCell ref="N13:T14"/>
    <mergeCell ref="N19:T19"/>
    <mergeCell ref="B19:D19"/>
    <mergeCell ref="H19:J19"/>
    <mergeCell ref="N20:R20"/>
    <mergeCell ref="N15:T15"/>
    <mergeCell ref="N16:N17"/>
    <mergeCell ref="O16:O17"/>
    <mergeCell ref="P16:P17"/>
    <mergeCell ref="Q16:R17"/>
    <mergeCell ref="S16:S17"/>
    <mergeCell ref="T16:T17"/>
    <mergeCell ref="B16:D16"/>
    <mergeCell ref="B17:F17"/>
    <mergeCell ref="B18:F18"/>
    <mergeCell ref="B20:D20"/>
    <mergeCell ref="T5:T6"/>
    <mergeCell ref="N8:T8"/>
    <mergeCell ref="N10:T10"/>
    <mergeCell ref="N11:R11"/>
    <mergeCell ref="N12:R12"/>
    <mergeCell ref="N5:N6"/>
    <mergeCell ref="O5:O6"/>
    <mergeCell ref="P5:P6"/>
    <mergeCell ref="Q5:R6"/>
    <mergeCell ref="S5:S6"/>
    <mergeCell ref="H2:L2"/>
    <mergeCell ref="N2:T2"/>
    <mergeCell ref="N3:T3"/>
    <mergeCell ref="B2:F2"/>
    <mergeCell ref="B3:F3"/>
    <mergeCell ref="H3:L4"/>
    <mergeCell ref="N4:T4"/>
  </mergeCells>
  <pageMargins left="0.51181102362204722" right="0.51181102362204722" top="0.78740157480314965" bottom="0.78740157480314965" header="0.31496062992125984" footer="0.31496062992125984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9" workbookViewId="0">
      <selection activeCell="C28" sqref="C28"/>
    </sheetView>
  </sheetViews>
  <sheetFormatPr defaultColWidth="8.85546875" defaultRowHeight="15" x14ac:dyDescent="0.25"/>
  <cols>
    <col min="1" max="1" width="12.42578125" style="243" customWidth="1"/>
    <col min="2" max="2" width="20.140625" style="243" customWidth="1"/>
    <col min="3" max="3" width="11.7109375" style="243" customWidth="1"/>
    <col min="4" max="4" width="8.85546875" style="243"/>
    <col min="5" max="6" width="11.42578125" style="243" bestFit="1" customWidth="1"/>
    <col min="7" max="7" width="8.85546875" style="243"/>
    <col min="8" max="9" width="11.28515625" style="243" bestFit="1" customWidth="1"/>
    <col min="10" max="16384" width="8.85546875" style="243"/>
  </cols>
  <sheetData>
    <row r="1" spans="1:9" ht="15.75" x14ac:dyDescent="0.25">
      <c r="A1" s="426" t="s">
        <v>281</v>
      </c>
    </row>
    <row r="2" spans="1:9" ht="15.75" x14ac:dyDescent="0.25">
      <c r="A2" s="426" t="s">
        <v>366</v>
      </c>
    </row>
    <row r="3" spans="1:9" x14ac:dyDescent="0.25">
      <c r="A3" s="242"/>
    </row>
    <row r="4" spans="1:9" ht="15.75" x14ac:dyDescent="0.25">
      <c r="A4" s="589" t="s">
        <v>367</v>
      </c>
      <c r="B4" s="590"/>
      <c r="C4" s="591"/>
    </row>
    <row r="5" spans="1:9" ht="15.75" x14ac:dyDescent="0.25">
      <c r="A5" s="434" t="s">
        <v>227</v>
      </c>
      <c r="B5" s="434" t="s">
        <v>229</v>
      </c>
      <c r="C5" s="434" t="s">
        <v>230</v>
      </c>
    </row>
    <row r="6" spans="1:9" ht="15.75" x14ac:dyDescent="0.25">
      <c r="A6" s="435">
        <v>1</v>
      </c>
      <c r="B6" s="436">
        <v>45231</v>
      </c>
      <c r="C6" s="437">
        <v>80.56</v>
      </c>
    </row>
    <row r="7" spans="1:9" ht="15.75" x14ac:dyDescent="0.25">
      <c r="A7" s="435">
        <v>2</v>
      </c>
      <c r="B7" s="436">
        <v>45261</v>
      </c>
      <c r="C7" s="437">
        <v>98.24</v>
      </c>
    </row>
    <row r="8" spans="1:9" ht="15.75" x14ac:dyDescent="0.25">
      <c r="A8" s="435">
        <v>3</v>
      </c>
      <c r="B8" s="436">
        <v>45292</v>
      </c>
      <c r="C8" s="437">
        <v>90.9</v>
      </c>
      <c r="E8" s="256"/>
      <c r="F8" s="256"/>
    </row>
    <row r="9" spans="1:9" ht="15.75" x14ac:dyDescent="0.25">
      <c r="A9" s="435">
        <v>4</v>
      </c>
      <c r="B9" s="436">
        <v>45323</v>
      </c>
      <c r="C9" s="437">
        <v>72.84</v>
      </c>
      <c r="E9" s="256"/>
      <c r="F9" s="256"/>
    </row>
    <row r="10" spans="1:9" ht="15.75" x14ac:dyDescent="0.25">
      <c r="A10" s="435">
        <v>5</v>
      </c>
      <c r="B10" s="436">
        <v>45352</v>
      </c>
      <c r="C10" s="437">
        <v>89.56</v>
      </c>
      <c r="E10" s="256"/>
      <c r="F10" s="256"/>
    </row>
    <row r="11" spans="1:9" ht="15.75" x14ac:dyDescent="0.25">
      <c r="A11" s="435">
        <v>6</v>
      </c>
      <c r="B11" s="436">
        <v>45383</v>
      </c>
      <c r="C11" s="437">
        <v>77.92</v>
      </c>
      <c r="E11" s="256"/>
      <c r="F11" s="256"/>
    </row>
    <row r="12" spans="1:9" ht="15.75" x14ac:dyDescent="0.25">
      <c r="A12" s="435">
        <v>7</v>
      </c>
      <c r="B12" s="436">
        <v>45413</v>
      </c>
      <c r="C12" s="437">
        <v>86.74</v>
      </c>
      <c r="E12" s="256"/>
      <c r="F12" s="256"/>
    </row>
    <row r="13" spans="1:9" ht="15.75" x14ac:dyDescent="0.25">
      <c r="A13" s="435">
        <v>8</v>
      </c>
      <c r="B13" s="436">
        <v>45444</v>
      </c>
      <c r="C13" s="437">
        <v>84.02</v>
      </c>
      <c r="E13" s="256"/>
      <c r="F13" s="256"/>
    </row>
    <row r="14" spans="1:9" ht="15.75" x14ac:dyDescent="0.25">
      <c r="A14" s="435">
        <v>9</v>
      </c>
      <c r="B14" s="436">
        <v>45474</v>
      </c>
      <c r="C14" s="437">
        <v>90.5</v>
      </c>
      <c r="E14" s="256"/>
      <c r="F14" s="256"/>
      <c r="H14" s="244"/>
      <c r="I14" s="244"/>
    </row>
    <row r="15" spans="1:9" ht="15.75" x14ac:dyDescent="0.25">
      <c r="A15" s="435">
        <v>10</v>
      </c>
      <c r="B15" s="436">
        <v>45505</v>
      </c>
      <c r="C15" s="437">
        <v>80.44</v>
      </c>
      <c r="E15" s="256"/>
      <c r="F15" s="256"/>
    </row>
    <row r="16" spans="1:9" ht="15.75" x14ac:dyDescent="0.25">
      <c r="A16" s="435">
        <v>11</v>
      </c>
      <c r="B16" s="436">
        <v>45536</v>
      </c>
      <c r="C16" s="437">
        <v>81.64</v>
      </c>
      <c r="E16" s="256"/>
      <c r="F16" s="256"/>
    </row>
    <row r="17" spans="1:6" ht="15.75" x14ac:dyDescent="0.25">
      <c r="A17" s="435">
        <v>12</v>
      </c>
      <c r="B17" s="436">
        <v>45566</v>
      </c>
      <c r="C17" s="437">
        <v>80.739999999999995</v>
      </c>
      <c r="E17" s="256"/>
      <c r="F17" s="256"/>
    </row>
    <row r="18" spans="1:6" ht="15.75" x14ac:dyDescent="0.25">
      <c r="A18" s="435"/>
      <c r="B18" s="435"/>
      <c r="C18" s="438"/>
    </row>
    <row r="19" spans="1:6" ht="15.75" x14ac:dyDescent="0.25">
      <c r="A19" s="592" t="s">
        <v>231</v>
      </c>
      <c r="B19" s="593"/>
      <c r="C19" s="441">
        <f>SUM(C6:C18)</f>
        <v>1014.1</v>
      </c>
    </row>
    <row r="20" spans="1:6" ht="15.75" x14ac:dyDescent="0.25">
      <c r="A20" s="439" t="s">
        <v>232</v>
      </c>
      <c r="B20" s="440"/>
      <c r="C20" s="442">
        <v>12</v>
      </c>
    </row>
    <row r="21" spans="1:6" ht="15.75" x14ac:dyDescent="0.25">
      <c r="A21" s="439" t="s">
        <v>233</v>
      </c>
      <c r="B21" s="440"/>
      <c r="C21" s="443">
        <f>C19/C20</f>
        <v>84.50833333333334</v>
      </c>
      <c r="E21" s="244"/>
    </row>
    <row r="22" spans="1:6" x14ac:dyDescent="0.25">
      <c r="A22" s="424"/>
      <c r="B22" s="425"/>
      <c r="C22" s="444"/>
    </row>
    <row r="23" spans="1:6" ht="15" customHeight="1" x14ac:dyDescent="0.25">
      <c r="A23" s="595" t="s">
        <v>364</v>
      </c>
      <c r="B23" s="595"/>
      <c r="C23" s="445">
        <f>C21*0.3</f>
        <v>25.352500000000003</v>
      </c>
      <c r="D23" s="422"/>
    </row>
    <row r="24" spans="1:6" ht="32.25" customHeight="1" x14ac:dyDescent="0.25">
      <c r="A24" s="594" t="s">
        <v>363</v>
      </c>
      <c r="B24" s="594"/>
      <c r="C24" s="445">
        <f>C23*0.25</f>
        <v>6.3381250000000007</v>
      </c>
      <c r="D24" s="423"/>
    </row>
    <row r="25" spans="1:6" ht="26.25" customHeight="1" x14ac:dyDescent="0.25">
      <c r="A25" s="594" t="s">
        <v>365</v>
      </c>
      <c r="B25" s="594"/>
      <c r="C25" s="445">
        <f>C21-C24</f>
        <v>78.170208333333335</v>
      </c>
      <c r="D25" s="423"/>
    </row>
    <row r="28" spans="1:6" x14ac:dyDescent="0.25">
      <c r="C28" s="244"/>
    </row>
  </sheetData>
  <mergeCells count="5">
    <mergeCell ref="A4:C4"/>
    <mergeCell ref="A19:B19"/>
    <mergeCell ref="A24:B24"/>
    <mergeCell ref="A25:B25"/>
    <mergeCell ref="A23:B23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E6" sqref="E6"/>
    </sheetView>
  </sheetViews>
  <sheetFormatPr defaultColWidth="8.85546875" defaultRowHeight="15" x14ac:dyDescent="0.25"/>
  <cols>
    <col min="1" max="1" width="8.85546875" style="224"/>
    <col min="2" max="2" width="9.5703125" style="224" customWidth="1"/>
    <col min="3" max="3" width="18" style="224" customWidth="1"/>
    <col min="4" max="4" width="8.140625" style="224" bestFit="1" customWidth="1"/>
    <col min="5" max="5" width="7" style="224" customWidth="1"/>
    <col min="6" max="6" width="10.85546875" style="224" bestFit="1" customWidth="1"/>
    <col min="7" max="16384" width="8.85546875" style="224"/>
  </cols>
  <sheetData>
    <row r="1" spans="1:6" x14ac:dyDescent="0.25">
      <c r="A1" s="223" t="s">
        <v>297</v>
      </c>
    </row>
    <row r="2" spans="1:6" x14ac:dyDescent="0.25">
      <c r="A2" s="223" t="s">
        <v>290</v>
      </c>
    </row>
    <row r="3" spans="1:6" x14ac:dyDescent="0.25">
      <c r="A3" s="225" t="s">
        <v>208</v>
      </c>
      <c r="B3" s="225" t="s">
        <v>209</v>
      </c>
      <c r="C3" s="225" t="s">
        <v>223</v>
      </c>
      <c r="D3" s="225" t="s">
        <v>210</v>
      </c>
      <c r="E3" s="225" t="s">
        <v>211</v>
      </c>
      <c r="F3" s="225" t="s">
        <v>212</v>
      </c>
    </row>
    <row r="4" spans="1:6" ht="30" x14ac:dyDescent="0.25">
      <c r="A4" s="226">
        <v>3</v>
      </c>
      <c r="B4" s="225" t="s">
        <v>213</v>
      </c>
      <c r="C4" s="267" t="s">
        <v>291</v>
      </c>
      <c r="D4" s="227">
        <v>0.3125</v>
      </c>
      <c r="E4" s="227">
        <v>0.60416666666666663</v>
      </c>
      <c r="F4" s="227">
        <v>0.25</v>
      </c>
    </row>
    <row r="5" spans="1:6" x14ac:dyDescent="0.25">
      <c r="A5" s="225"/>
      <c r="B5" s="225"/>
      <c r="C5" s="225"/>
      <c r="D5" s="225"/>
      <c r="E5" s="227"/>
      <c r="F5" s="227"/>
    </row>
    <row r="6" spans="1:6" ht="30" x14ac:dyDescent="0.25">
      <c r="A6" s="226">
        <v>1</v>
      </c>
      <c r="B6" s="225" t="s">
        <v>39</v>
      </c>
      <c r="C6" s="267" t="s">
        <v>291</v>
      </c>
      <c r="D6" s="227">
        <v>0.3125</v>
      </c>
      <c r="E6" s="227">
        <v>0.72916666666666663</v>
      </c>
      <c r="F6" s="227">
        <v>0.375</v>
      </c>
    </row>
    <row r="7" spans="1:6" x14ac:dyDescent="0.25">
      <c r="A7" s="223" t="s">
        <v>368</v>
      </c>
    </row>
    <row r="9" spans="1:6" x14ac:dyDescent="0.25">
      <c r="A9" s="223" t="s">
        <v>298</v>
      </c>
    </row>
    <row r="10" spans="1:6" x14ac:dyDescent="0.25">
      <c r="A10" s="229" t="s">
        <v>214</v>
      </c>
      <c r="B10" s="230"/>
      <c r="C10" s="230"/>
      <c r="D10" s="230"/>
      <c r="E10" s="230"/>
      <c r="F10" s="228">
        <v>6</v>
      </c>
    </row>
    <row r="11" spans="1:6" x14ac:dyDescent="0.25">
      <c r="A11" s="241" t="s">
        <v>228</v>
      </c>
      <c r="B11" s="230"/>
      <c r="C11" s="230"/>
      <c r="D11" s="230"/>
      <c r="E11" s="230"/>
      <c r="F11" s="228">
        <v>3</v>
      </c>
    </row>
    <row r="12" spans="1:6" x14ac:dyDescent="0.25">
      <c r="A12" s="229" t="s">
        <v>215</v>
      </c>
      <c r="B12" s="230"/>
      <c r="C12" s="230"/>
      <c r="D12" s="230"/>
      <c r="E12" s="230"/>
      <c r="F12" s="228">
        <f>F10*F11</f>
        <v>18</v>
      </c>
    </row>
    <row r="13" spans="1:6" x14ac:dyDescent="0.25">
      <c r="A13" s="229" t="s">
        <v>216</v>
      </c>
      <c r="B13" s="230"/>
      <c r="C13" s="230"/>
      <c r="D13" s="230"/>
      <c r="E13" s="230"/>
      <c r="F13" s="228">
        <v>6</v>
      </c>
    </row>
    <row r="14" spans="1:6" x14ac:dyDescent="0.25">
      <c r="A14" s="229" t="s">
        <v>217</v>
      </c>
      <c r="B14" s="230"/>
      <c r="C14" s="230"/>
      <c r="D14" s="230"/>
      <c r="E14" s="230"/>
      <c r="F14" s="228">
        <v>7</v>
      </c>
    </row>
    <row r="15" spans="1:6" x14ac:dyDescent="0.25">
      <c r="A15" s="229" t="s">
        <v>218</v>
      </c>
      <c r="B15" s="230"/>
      <c r="C15" s="230"/>
      <c r="D15" s="230"/>
      <c r="E15" s="230"/>
      <c r="F15" s="446">
        <f>F12/F13</f>
        <v>3</v>
      </c>
    </row>
    <row r="16" spans="1:6" x14ac:dyDescent="0.25">
      <c r="A16" s="229" t="s">
        <v>219</v>
      </c>
      <c r="B16" s="230"/>
      <c r="C16" s="230"/>
      <c r="D16" s="230"/>
      <c r="E16" s="230"/>
      <c r="F16" s="228">
        <v>30</v>
      </c>
    </row>
    <row r="17" spans="1:8" x14ac:dyDescent="0.25">
      <c r="A17" s="231" t="s">
        <v>220</v>
      </c>
      <c r="B17" s="232"/>
      <c r="C17" s="232"/>
      <c r="D17" s="232"/>
      <c r="E17" s="232"/>
      <c r="F17" s="225">
        <f>F15*F16</f>
        <v>90</v>
      </c>
      <c r="H17" s="261"/>
    </row>
    <row r="18" spans="1:8" x14ac:dyDescent="0.25">
      <c r="A18" s="231" t="s">
        <v>263</v>
      </c>
      <c r="B18" s="232"/>
      <c r="C18" s="232"/>
      <c r="D18" s="232"/>
      <c r="E18" s="232"/>
      <c r="F18" s="225">
        <v>220</v>
      </c>
    </row>
    <row r="19" spans="1:8" x14ac:dyDescent="0.25">
      <c r="A19" s="231" t="s">
        <v>264</v>
      </c>
      <c r="B19" s="232"/>
      <c r="C19" s="232"/>
      <c r="D19" s="232"/>
      <c r="E19" s="232"/>
      <c r="F19" s="246">
        <f>F17/F18</f>
        <v>0.40909090909090912</v>
      </c>
    </row>
    <row r="21" spans="1:8" x14ac:dyDescent="0.25">
      <c r="A21" s="223" t="s">
        <v>221</v>
      </c>
    </row>
    <row r="22" spans="1:8" x14ac:dyDescent="0.25">
      <c r="A22" s="229" t="s">
        <v>222</v>
      </c>
      <c r="B22" s="230"/>
      <c r="C22" s="230"/>
      <c r="D22" s="230"/>
      <c r="E22" s="230"/>
      <c r="F22" s="228">
        <v>9</v>
      </c>
    </row>
    <row r="23" spans="1:8" x14ac:dyDescent="0.25">
      <c r="A23" s="241" t="s">
        <v>228</v>
      </c>
      <c r="B23" s="230"/>
      <c r="C23" s="230"/>
      <c r="D23" s="230"/>
      <c r="E23" s="230"/>
      <c r="F23" s="228">
        <v>3</v>
      </c>
    </row>
    <row r="24" spans="1:8" x14ac:dyDescent="0.25">
      <c r="A24" s="229" t="s">
        <v>215</v>
      </c>
      <c r="B24" s="230"/>
      <c r="C24" s="230"/>
      <c r="D24" s="230"/>
      <c r="E24" s="230"/>
      <c r="F24" s="446">
        <f>F22*F23</f>
        <v>27</v>
      </c>
    </row>
    <row r="25" spans="1:8" x14ac:dyDescent="0.25">
      <c r="A25" s="229" t="s">
        <v>216</v>
      </c>
      <c r="B25" s="230"/>
      <c r="C25" s="230"/>
      <c r="D25" s="230"/>
      <c r="E25" s="230"/>
      <c r="F25" s="228">
        <v>6</v>
      </c>
    </row>
    <row r="26" spans="1:8" x14ac:dyDescent="0.25">
      <c r="A26" s="229" t="s">
        <v>217</v>
      </c>
      <c r="B26" s="230"/>
      <c r="C26" s="230"/>
      <c r="D26" s="230"/>
      <c r="E26" s="230"/>
      <c r="F26" s="228">
        <v>7</v>
      </c>
    </row>
    <row r="27" spans="1:8" x14ac:dyDescent="0.25">
      <c r="A27" s="229" t="s">
        <v>218</v>
      </c>
      <c r="B27" s="230"/>
      <c r="C27" s="230"/>
      <c r="D27" s="230"/>
      <c r="E27" s="230"/>
      <c r="F27" s="260">
        <f>F24/F25</f>
        <v>4.5</v>
      </c>
    </row>
    <row r="28" spans="1:8" x14ac:dyDescent="0.25">
      <c r="A28" s="229" t="s">
        <v>219</v>
      </c>
      <c r="B28" s="230"/>
      <c r="C28" s="230"/>
      <c r="D28" s="230"/>
      <c r="E28" s="230"/>
      <c r="F28" s="228">
        <v>30</v>
      </c>
    </row>
    <row r="29" spans="1:8" x14ac:dyDescent="0.25">
      <c r="A29" s="231" t="s">
        <v>220</v>
      </c>
      <c r="B29" s="232"/>
      <c r="C29" s="232"/>
      <c r="D29" s="232"/>
      <c r="E29" s="232"/>
      <c r="F29" s="447">
        <f>F27*F28</f>
        <v>135</v>
      </c>
    </row>
    <row r="30" spans="1:8" x14ac:dyDescent="0.25">
      <c r="A30" s="231" t="s">
        <v>263</v>
      </c>
      <c r="B30" s="232"/>
      <c r="C30" s="232"/>
      <c r="D30" s="232"/>
      <c r="E30" s="232"/>
      <c r="F30" s="447">
        <v>220</v>
      </c>
    </row>
    <row r="31" spans="1:8" x14ac:dyDescent="0.25">
      <c r="A31" s="231" t="s">
        <v>264</v>
      </c>
      <c r="B31" s="232"/>
      <c r="C31" s="232"/>
      <c r="D31" s="232"/>
      <c r="E31" s="232"/>
      <c r="F31" s="246">
        <f>F29/F30</f>
        <v>0.61363636363636365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Resumo</vt:lpstr>
      <vt:lpstr>1. Coleta Orgânica</vt:lpstr>
      <vt:lpstr>2. Destino Final</vt:lpstr>
      <vt:lpstr>3.Encargos Sociais</vt:lpstr>
      <vt:lpstr>4.BDI</vt:lpstr>
      <vt:lpstr>5. Depreciação</vt:lpstr>
      <vt:lpstr>Roteiros</vt:lpstr>
      <vt:lpstr>Ton</vt:lpstr>
      <vt:lpstr>Horários</vt:lpstr>
      <vt:lpstr>AbaDeprec</vt:lpstr>
      <vt:lpstr>'1. Coleta Orgânica'!Area_de_impressao</vt:lpstr>
      <vt:lpstr>'3.Encargos Sociais'!Area_de_impressao</vt:lpstr>
      <vt:lpstr>'1. Coleta Orgânica'!Titulos_de_impressao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Ws</cp:lastModifiedBy>
  <cp:lastPrinted>2024-11-15T12:04:46Z</cp:lastPrinted>
  <dcterms:created xsi:type="dcterms:W3CDTF">2000-12-13T10:02:50Z</dcterms:created>
  <dcterms:modified xsi:type="dcterms:W3CDTF">2024-12-02T12:28:16Z</dcterms:modified>
</cp:coreProperties>
</file>